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rry\Dropbox\WT-NET\"/>
    </mc:Choice>
  </mc:AlternateContent>
  <bookViews>
    <workbookView xWindow="0" yWindow="300" windowWidth="15330" windowHeight="6000"/>
  </bookViews>
  <sheets>
    <sheet name="Liste" sheetId="1" r:id="rId1"/>
    <sheet name="Werte" sheetId="2" r:id="rId2"/>
    <sheet name="Abrechnung" sheetId="4" r:id="rId3"/>
    <sheet name="Stat" sheetId="5" r:id="rId4"/>
    <sheet name="Sort" sheetId="6" r:id="rId5"/>
    <sheet name="NK-BK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3" i="1" l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125" i="1"/>
  <c r="W115" i="1"/>
  <c r="E15" i="4"/>
  <c r="C15" i="4"/>
  <c r="AE105" i="1"/>
  <c r="AC154" i="1"/>
  <c r="AC155" i="1"/>
  <c r="AC158" i="1"/>
  <c r="AC159" i="1"/>
  <c r="AC162" i="1"/>
  <c r="AC163" i="1"/>
  <c r="AC166" i="1"/>
  <c r="AC167" i="1"/>
  <c r="AC170" i="1"/>
  <c r="AC171" i="1"/>
  <c r="AC174" i="1"/>
  <c r="AC175" i="1"/>
  <c r="AC178" i="1"/>
  <c r="AC179" i="1"/>
  <c r="AC182" i="1"/>
  <c r="AC183" i="1"/>
  <c r="AC186" i="1"/>
  <c r="AC187" i="1"/>
  <c r="AC190" i="1"/>
  <c r="AC191" i="1"/>
  <c r="AC194" i="1"/>
  <c r="AC195" i="1"/>
  <c r="AC198" i="1"/>
  <c r="AC199" i="1"/>
  <c r="AC202" i="1"/>
  <c r="AC203" i="1"/>
  <c r="AC206" i="1"/>
  <c r="AC207" i="1"/>
  <c r="AC210" i="1"/>
  <c r="AC211" i="1"/>
  <c r="AC214" i="1"/>
  <c r="AC215" i="1"/>
  <c r="AC218" i="1"/>
  <c r="AC219" i="1"/>
  <c r="AC222" i="1"/>
  <c r="AC223" i="1"/>
  <c r="AC226" i="1"/>
  <c r="AC227" i="1"/>
  <c r="AC230" i="1"/>
  <c r="AC231" i="1"/>
  <c r="AC234" i="1"/>
  <c r="AC235" i="1"/>
  <c r="AA154" i="1"/>
  <c r="AA155" i="1"/>
  <c r="AA156" i="1"/>
  <c r="AC156" i="1" s="1"/>
  <c r="AA157" i="1"/>
  <c r="AC157" i="1" s="1"/>
  <c r="AA158" i="1"/>
  <c r="AA159" i="1"/>
  <c r="AA160" i="1"/>
  <c r="AC160" i="1" s="1"/>
  <c r="AA161" i="1"/>
  <c r="AC161" i="1" s="1"/>
  <c r="AA162" i="1"/>
  <c r="AA163" i="1"/>
  <c r="AA164" i="1"/>
  <c r="AC164" i="1" s="1"/>
  <c r="AA165" i="1"/>
  <c r="AC165" i="1" s="1"/>
  <c r="AA166" i="1"/>
  <c r="AA167" i="1"/>
  <c r="AA168" i="1"/>
  <c r="AC168" i="1" s="1"/>
  <c r="AA169" i="1"/>
  <c r="AC169" i="1" s="1"/>
  <c r="AA170" i="1"/>
  <c r="AA171" i="1"/>
  <c r="AA172" i="1"/>
  <c r="AC172" i="1" s="1"/>
  <c r="AA173" i="1"/>
  <c r="AC173" i="1" s="1"/>
  <c r="AA174" i="1"/>
  <c r="AA175" i="1"/>
  <c r="AA176" i="1"/>
  <c r="AC176" i="1" s="1"/>
  <c r="AA177" i="1"/>
  <c r="AC177" i="1" s="1"/>
  <c r="AA178" i="1"/>
  <c r="AA179" i="1"/>
  <c r="AA180" i="1"/>
  <c r="AC180" i="1" s="1"/>
  <c r="AA181" i="1"/>
  <c r="AC181" i="1" s="1"/>
  <c r="AA182" i="1"/>
  <c r="AA183" i="1"/>
  <c r="AA184" i="1"/>
  <c r="AC184" i="1" s="1"/>
  <c r="AA185" i="1"/>
  <c r="AC185" i="1" s="1"/>
  <c r="AA186" i="1"/>
  <c r="AA187" i="1"/>
  <c r="AA188" i="1"/>
  <c r="AC188" i="1" s="1"/>
  <c r="AA189" i="1"/>
  <c r="AC189" i="1" s="1"/>
  <c r="AA190" i="1"/>
  <c r="AA191" i="1"/>
  <c r="AA192" i="1"/>
  <c r="AC192" i="1" s="1"/>
  <c r="AA193" i="1"/>
  <c r="AC193" i="1" s="1"/>
  <c r="AA194" i="1"/>
  <c r="AA195" i="1"/>
  <c r="AA196" i="1"/>
  <c r="AC196" i="1" s="1"/>
  <c r="AA197" i="1"/>
  <c r="AC197" i="1" s="1"/>
  <c r="AA198" i="1"/>
  <c r="AA199" i="1"/>
  <c r="AA200" i="1"/>
  <c r="AC200" i="1" s="1"/>
  <c r="AA201" i="1"/>
  <c r="AC201" i="1" s="1"/>
  <c r="AA202" i="1"/>
  <c r="AA203" i="1"/>
  <c r="AA204" i="1"/>
  <c r="AC204" i="1" s="1"/>
  <c r="AA205" i="1"/>
  <c r="AC205" i="1" s="1"/>
  <c r="AA206" i="1"/>
  <c r="AA207" i="1"/>
  <c r="AA208" i="1"/>
  <c r="AC208" i="1" s="1"/>
  <c r="AA209" i="1"/>
  <c r="AC209" i="1" s="1"/>
  <c r="AA210" i="1"/>
  <c r="AA211" i="1"/>
  <c r="AA212" i="1"/>
  <c r="AC212" i="1" s="1"/>
  <c r="AA213" i="1"/>
  <c r="AC213" i="1" s="1"/>
  <c r="AA214" i="1"/>
  <c r="AA215" i="1"/>
  <c r="AA216" i="1"/>
  <c r="AC216" i="1" s="1"/>
  <c r="AA217" i="1"/>
  <c r="AC217" i="1" s="1"/>
  <c r="AA218" i="1"/>
  <c r="AA219" i="1"/>
  <c r="AA220" i="1"/>
  <c r="AC220" i="1" s="1"/>
  <c r="AA221" i="1"/>
  <c r="AC221" i="1" s="1"/>
  <c r="AA222" i="1"/>
  <c r="AA223" i="1"/>
  <c r="AA224" i="1"/>
  <c r="AC224" i="1" s="1"/>
  <c r="AA225" i="1"/>
  <c r="AC225" i="1" s="1"/>
  <c r="AA226" i="1"/>
  <c r="AA227" i="1"/>
  <c r="AA228" i="1"/>
  <c r="AC228" i="1" s="1"/>
  <c r="AA229" i="1"/>
  <c r="AC229" i="1" s="1"/>
  <c r="AA230" i="1"/>
  <c r="AA231" i="1"/>
  <c r="AA232" i="1"/>
  <c r="AC232" i="1" s="1"/>
  <c r="AA233" i="1"/>
  <c r="AC233" i="1" s="1"/>
  <c r="AA234" i="1"/>
  <c r="AA235" i="1"/>
  <c r="AA236" i="1"/>
  <c r="AC236" i="1" s="1"/>
  <c r="AA125" i="1"/>
  <c r="AC125" i="1" s="1"/>
  <c r="AA115" i="1"/>
  <c r="AC115" i="1" s="1"/>
  <c r="A32" i="6" l="1"/>
  <c r="B32" i="6" s="1"/>
  <c r="A31" i="6"/>
  <c r="O31" i="6" s="1"/>
  <c r="D32" i="6" l="1"/>
  <c r="O32" i="6"/>
  <c r="D31" i="6"/>
  <c r="C32" i="6"/>
  <c r="N32" i="6" s="1"/>
  <c r="P32" i="6" s="1"/>
  <c r="B31" i="6"/>
  <c r="C31" i="6"/>
  <c r="O6" i="8"/>
  <c r="O5" i="8"/>
  <c r="O4" i="8"/>
  <c r="D8" i="8"/>
  <c r="C8" i="8"/>
  <c r="D5" i="8"/>
  <c r="D4" i="8"/>
  <c r="C4" i="8"/>
  <c r="C5" i="8"/>
  <c r="B8" i="8"/>
  <c r="B5" i="8"/>
  <c r="B4" i="8"/>
  <c r="E105" i="6"/>
  <c r="F105" i="6"/>
  <c r="G105" i="6"/>
  <c r="H105" i="6"/>
  <c r="I105" i="6"/>
  <c r="J105" i="6"/>
  <c r="K105" i="6"/>
  <c r="L105" i="6"/>
  <c r="M105" i="6"/>
  <c r="E104" i="6"/>
  <c r="F104" i="6"/>
  <c r="G104" i="6"/>
  <c r="H104" i="6"/>
  <c r="I104" i="6"/>
  <c r="J104" i="6"/>
  <c r="K104" i="6"/>
  <c r="L104" i="6"/>
  <c r="M104" i="6"/>
  <c r="E103" i="6"/>
  <c r="F103" i="6"/>
  <c r="G103" i="6"/>
  <c r="H103" i="6"/>
  <c r="I103" i="6"/>
  <c r="J103" i="6"/>
  <c r="K103" i="6"/>
  <c r="L103" i="6"/>
  <c r="M103" i="6"/>
  <c r="E102" i="6"/>
  <c r="F102" i="6"/>
  <c r="G102" i="6"/>
  <c r="H102" i="6"/>
  <c r="I102" i="6"/>
  <c r="J102" i="6"/>
  <c r="K102" i="6"/>
  <c r="L102" i="6"/>
  <c r="M102" i="6"/>
  <c r="E101" i="6"/>
  <c r="F101" i="6"/>
  <c r="G101" i="6"/>
  <c r="H101" i="6"/>
  <c r="I101" i="6"/>
  <c r="J101" i="6"/>
  <c r="K101" i="6"/>
  <c r="L101" i="6"/>
  <c r="M101" i="6"/>
  <c r="E100" i="6"/>
  <c r="F100" i="6"/>
  <c r="G100" i="6"/>
  <c r="H100" i="6"/>
  <c r="I100" i="6"/>
  <c r="J100" i="6"/>
  <c r="K100" i="6"/>
  <c r="L100" i="6"/>
  <c r="M100" i="6"/>
  <c r="E99" i="6"/>
  <c r="F99" i="6"/>
  <c r="G99" i="6"/>
  <c r="H99" i="6"/>
  <c r="I99" i="6"/>
  <c r="J99" i="6"/>
  <c r="K99" i="6"/>
  <c r="L99" i="6"/>
  <c r="M99" i="6"/>
  <c r="E98" i="6"/>
  <c r="F98" i="6"/>
  <c r="G98" i="6"/>
  <c r="H98" i="6"/>
  <c r="I98" i="6"/>
  <c r="J98" i="6"/>
  <c r="K98" i="6"/>
  <c r="L98" i="6"/>
  <c r="M98" i="6"/>
  <c r="E97" i="6"/>
  <c r="F97" i="6"/>
  <c r="G97" i="6"/>
  <c r="H97" i="6"/>
  <c r="I97" i="6"/>
  <c r="J97" i="6"/>
  <c r="K97" i="6"/>
  <c r="L97" i="6"/>
  <c r="M97" i="6"/>
  <c r="E96" i="6"/>
  <c r="F96" i="6"/>
  <c r="G96" i="6"/>
  <c r="H96" i="6"/>
  <c r="I96" i="6"/>
  <c r="J96" i="6"/>
  <c r="K96" i="6"/>
  <c r="L96" i="6"/>
  <c r="M96" i="6"/>
  <c r="E77" i="6"/>
  <c r="F77" i="6"/>
  <c r="G77" i="6"/>
  <c r="H77" i="6"/>
  <c r="I77" i="6"/>
  <c r="J77" i="6"/>
  <c r="K77" i="6"/>
  <c r="L77" i="6"/>
  <c r="M77" i="6"/>
  <c r="E74" i="6"/>
  <c r="F74" i="6"/>
  <c r="G74" i="6"/>
  <c r="H74" i="6"/>
  <c r="I74" i="6"/>
  <c r="J74" i="6"/>
  <c r="K74" i="6"/>
  <c r="L74" i="6"/>
  <c r="M74" i="6"/>
  <c r="E75" i="6"/>
  <c r="F75" i="6"/>
  <c r="G75" i="6"/>
  <c r="H75" i="6"/>
  <c r="I75" i="6"/>
  <c r="J75" i="6"/>
  <c r="K75" i="6"/>
  <c r="L75" i="6"/>
  <c r="M75" i="6"/>
  <c r="E76" i="6"/>
  <c r="F76" i="6"/>
  <c r="G76" i="6"/>
  <c r="H76" i="6"/>
  <c r="I76" i="6"/>
  <c r="J76" i="6"/>
  <c r="K76" i="6"/>
  <c r="L76" i="6"/>
  <c r="M76" i="6"/>
  <c r="A5" i="6"/>
  <c r="O5" i="6" s="1"/>
  <c r="A6" i="6"/>
  <c r="O6" i="6" s="1"/>
  <c r="A7" i="6"/>
  <c r="C7" i="6" s="1"/>
  <c r="C74" i="6" s="1"/>
  <c r="A8" i="6"/>
  <c r="D8" i="6" s="1"/>
  <c r="A9" i="6"/>
  <c r="O9" i="6" s="1"/>
  <c r="O100" i="6" s="1"/>
  <c r="A10" i="6"/>
  <c r="O10" i="6" s="1"/>
  <c r="A11" i="6"/>
  <c r="C11" i="6" s="1"/>
  <c r="C75" i="6" s="1"/>
  <c r="A12" i="6"/>
  <c r="D12" i="6" s="1"/>
  <c r="D76" i="6" s="1"/>
  <c r="A13" i="6"/>
  <c r="O13" i="6" s="1"/>
  <c r="O101" i="6" s="1"/>
  <c r="A14" i="6"/>
  <c r="O14" i="6" s="1"/>
  <c r="A15" i="6"/>
  <c r="C15" i="6" s="1"/>
  <c r="A16" i="6"/>
  <c r="D16" i="6" s="1"/>
  <c r="A17" i="6"/>
  <c r="O17" i="6" s="1"/>
  <c r="A18" i="6"/>
  <c r="O18" i="6" s="1"/>
  <c r="A19" i="6"/>
  <c r="C19" i="6" s="1"/>
  <c r="C77" i="6" s="1"/>
  <c r="A20" i="6"/>
  <c r="D20" i="6" s="1"/>
  <c r="A21" i="6"/>
  <c r="O21" i="6" s="1"/>
  <c r="O102" i="6" s="1"/>
  <c r="A22" i="6"/>
  <c r="O22" i="6" s="1"/>
  <c r="A23" i="6"/>
  <c r="C23" i="6" s="1"/>
  <c r="A24" i="6"/>
  <c r="C24" i="6" s="1"/>
  <c r="A25" i="6"/>
  <c r="O25" i="6" s="1"/>
  <c r="A26" i="6"/>
  <c r="O26" i="6" s="1"/>
  <c r="A27" i="6"/>
  <c r="C27" i="6" s="1"/>
  <c r="C103" i="6" s="1"/>
  <c r="A28" i="6"/>
  <c r="C28" i="6" s="1"/>
  <c r="A29" i="6"/>
  <c r="O29" i="6" s="1"/>
  <c r="O104" i="6" s="1"/>
  <c r="A30" i="6"/>
  <c r="O30" i="6" s="1"/>
  <c r="O105" i="6" s="1"/>
  <c r="A4" i="6"/>
  <c r="C4" i="6" s="1"/>
  <c r="K95" i="6" l="1"/>
  <c r="G95" i="6"/>
  <c r="A99" i="6"/>
  <c r="A103" i="6"/>
  <c r="M95" i="6"/>
  <c r="I95" i="6"/>
  <c r="E95" i="6"/>
  <c r="L73" i="6"/>
  <c r="H73" i="6"/>
  <c r="L95" i="6"/>
  <c r="H95" i="6"/>
  <c r="J95" i="6"/>
  <c r="F95" i="6"/>
  <c r="C6" i="8"/>
  <c r="C9" i="8" s="1"/>
  <c r="N4" i="8"/>
  <c r="P4" i="8" s="1"/>
  <c r="D6" i="8"/>
  <c r="D9" i="8" s="1"/>
  <c r="N5" i="8"/>
  <c r="P5" i="8" s="1"/>
  <c r="B6" i="8"/>
  <c r="B9" i="8" s="1"/>
  <c r="B5" i="6"/>
  <c r="C5" i="6"/>
  <c r="C25" i="6"/>
  <c r="J73" i="6"/>
  <c r="F73" i="6"/>
  <c r="K73" i="6"/>
  <c r="G73" i="6"/>
  <c r="A96" i="6"/>
  <c r="A100" i="6"/>
  <c r="A104" i="6"/>
  <c r="C96" i="6"/>
  <c r="C97" i="6"/>
  <c r="C99" i="6"/>
  <c r="C21" i="6"/>
  <c r="C102" i="6" s="1"/>
  <c r="B9" i="6"/>
  <c r="B100" i="6" s="1"/>
  <c r="C9" i="6"/>
  <c r="C100" i="6" s="1"/>
  <c r="N31" i="6"/>
  <c r="P31" i="6" s="1"/>
  <c r="A97" i="6"/>
  <c r="A101" i="6"/>
  <c r="A105" i="6"/>
  <c r="D98" i="6"/>
  <c r="B21" i="6"/>
  <c r="B102" i="6" s="1"/>
  <c r="B17" i="6"/>
  <c r="C17" i="6"/>
  <c r="M73" i="6"/>
  <c r="I73" i="6"/>
  <c r="E73" i="6"/>
  <c r="A98" i="6"/>
  <c r="A102" i="6"/>
  <c r="B26" i="6"/>
  <c r="D18" i="6"/>
  <c r="A75" i="6"/>
  <c r="B13" i="6"/>
  <c r="B101" i="6" s="1"/>
  <c r="B29" i="6"/>
  <c r="B104" i="6" s="1"/>
  <c r="C13" i="6"/>
  <c r="C101" i="6" s="1"/>
  <c r="D6" i="6"/>
  <c r="D22" i="6"/>
  <c r="A76" i="6"/>
  <c r="B4" i="6"/>
  <c r="D4" i="6"/>
  <c r="D10" i="6"/>
  <c r="D26" i="6"/>
  <c r="A77" i="6"/>
  <c r="D14" i="6"/>
  <c r="D30" i="6"/>
  <c r="D105" i="6" s="1"/>
  <c r="A74" i="6"/>
  <c r="B8" i="6"/>
  <c r="B12" i="6"/>
  <c r="B98" i="6" s="1"/>
  <c r="B16" i="6"/>
  <c r="B20" i="6"/>
  <c r="B24" i="6"/>
  <c r="B28" i="6"/>
  <c r="C8" i="6"/>
  <c r="C12" i="6"/>
  <c r="C16" i="6"/>
  <c r="C20" i="6"/>
  <c r="O28" i="6"/>
  <c r="O24" i="6"/>
  <c r="O20" i="6"/>
  <c r="O16" i="6"/>
  <c r="O12" i="6"/>
  <c r="O8" i="6"/>
  <c r="C29" i="6"/>
  <c r="C104" i="6" s="1"/>
  <c r="D7" i="6"/>
  <c r="D11" i="6"/>
  <c r="D15" i="6"/>
  <c r="D19" i="6"/>
  <c r="D23" i="6"/>
  <c r="D27" i="6"/>
  <c r="D103" i="6" s="1"/>
  <c r="O4" i="6"/>
  <c r="O27" i="6"/>
  <c r="O103" i="6" s="1"/>
  <c r="O23" i="6"/>
  <c r="O19" i="6"/>
  <c r="O15" i="6"/>
  <c r="O11" i="6"/>
  <c r="O7" i="6"/>
  <c r="B6" i="6"/>
  <c r="B10" i="6"/>
  <c r="B14" i="6"/>
  <c r="B18" i="6"/>
  <c r="B22" i="6"/>
  <c r="B25" i="6"/>
  <c r="B30" i="6"/>
  <c r="B105" i="6" s="1"/>
  <c r="C6" i="6"/>
  <c r="C10" i="6"/>
  <c r="C14" i="6"/>
  <c r="C18" i="6"/>
  <c r="C22" i="6"/>
  <c r="C26" i="6"/>
  <c r="C30" i="6"/>
  <c r="C105" i="6" s="1"/>
  <c r="D24" i="6"/>
  <c r="D28" i="6"/>
  <c r="B7" i="6"/>
  <c r="B96" i="6" s="1"/>
  <c r="B11" i="6"/>
  <c r="B97" i="6" s="1"/>
  <c r="B15" i="6"/>
  <c r="B19" i="6"/>
  <c r="B99" i="6" s="1"/>
  <c r="B23" i="6"/>
  <c r="B27" i="6"/>
  <c r="D5" i="6"/>
  <c r="D9" i="6"/>
  <c r="D13" i="6"/>
  <c r="D101" i="6" s="1"/>
  <c r="D17" i="6"/>
  <c r="D21" i="6"/>
  <c r="D25" i="6"/>
  <c r="D29" i="6"/>
  <c r="D104" i="6" s="1"/>
  <c r="P3" i="5"/>
  <c r="O3" i="5"/>
  <c r="N3" i="5"/>
  <c r="P19" i="5"/>
  <c r="P18" i="5"/>
  <c r="P17" i="5"/>
  <c r="P16" i="5"/>
  <c r="P15" i="5"/>
  <c r="P14" i="5"/>
  <c r="P13" i="5"/>
  <c r="P12" i="5"/>
  <c r="P11" i="5"/>
  <c r="P10" i="5"/>
  <c r="P9" i="5"/>
  <c r="O19" i="5"/>
  <c r="O18" i="5"/>
  <c r="O17" i="5"/>
  <c r="O16" i="5"/>
  <c r="O15" i="5"/>
  <c r="O14" i="5"/>
  <c r="O13" i="5"/>
  <c r="O12" i="5"/>
  <c r="O11" i="5"/>
  <c r="O10" i="5"/>
  <c r="O9" i="5"/>
  <c r="N19" i="5"/>
  <c r="N18" i="5"/>
  <c r="N17" i="5"/>
  <c r="N16" i="5"/>
  <c r="N15" i="5"/>
  <c r="N14" i="5"/>
  <c r="N13" i="5"/>
  <c r="N12" i="5"/>
  <c r="N11" i="5"/>
  <c r="N10" i="5"/>
  <c r="N9" i="5"/>
  <c r="E20" i="5"/>
  <c r="E19" i="5"/>
  <c r="E18" i="5"/>
  <c r="E17" i="5"/>
  <c r="E16" i="5"/>
  <c r="E15" i="5"/>
  <c r="E14" i="5"/>
  <c r="E13" i="5"/>
  <c r="E12" i="5"/>
  <c r="E11" i="5"/>
  <c r="E9" i="5"/>
  <c r="E10" i="5"/>
  <c r="M7" i="5"/>
  <c r="I5" i="5"/>
  <c r="J5" i="5"/>
  <c r="K5" i="5"/>
  <c r="L5" i="5"/>
  <c r="M5" i="5"/>
  <c r="I4" i="5"/>
  <c r="I7" i="5" s="1"/>
  <c r="J4" i="5"/>
  <c r="J7" i="5" s="1"/>
  <c r="K4" i="5"/>
  <c r="K7" i="5" s="1"/>
  <c r="L4" i="5"/>
  <c r="L7" i="5" s="1"/>
  <c r="M4" i="5"/>
  <c r="H5" i="5"/>
  <c r="H4" i="5"/>
  <c r="H7" i="5" s="1"/>
  <c r="N15" i="6" l="1"/>
  <c r="P15" i="6" s="1"/>
  <c r="C33" i="6"/>
  <c r="B33" i="6"/>
  <c r="D33" i="6"/>
  <c r="N6" i="8"/>
  <c r="P6" i="8" s="1"/>
  <c r="N23" i="6"/>
  <c r="P23" i="6" s="1"/>
  <c r="N5" i="6"/>
  <c r="P5" i="6" s="1"/>
  <c r="N17" i="6"/>
  <c r="P17" i="6" s="1"/>
  <c r="N9" i="6"/>
  <c r="D100" i="6"/>
  <c r="O74" i="6"/>
  <c r="O96" i="6"/>
  <c r="D74" i="6"/>
  <c r="D96" i="6"/>
  <c r="O75" i="6"/>
  <c r="O97" i="6"/>
  <c r="D77" i="6"/>
  <c r="D99" i="6"/>
  <c r="N21" i="6"/>
  <c r="D102" i="6"/>
  <c r="N27" i="6"/>
  <c r="B103" i="6"/>
  <c r="B95" i="6" s="1"/>
  <c r="C76" i="6"/>
  <c r="C73" i="6" s="1"/>
  <c r="C98" i="6"/>
  <c r="C95" i="6" s="1"/>
  <c r="O77" i="6"/>
  <c r="O99" i="6"/>
  <c r="D75" i="6"/>
  <c r="D97" i="6"/>
  <c r="O76" i="6"/>
  <c r="O98" i="6"/>
  <c r="N30" i="6"/>
  <c r="N14" i="6"/>
  <c r="P14" i="6" s="1"/>
  <c r="N24" i="6"/>
  <c r="P24" i="6" s="1"/>
  <c r="N8" i="6"/>
  <c r="P8" i="6" s="1"/>
  <c r="N4" i="6"/>
  <c r="B75" i="6"/>
  <c r="N11" i="6"/>
  <c r="N97" i="6" s="1"/>
  <c r="N25" i="6"/>
  <c r="P25" i="6" s="1"/>
  <c r="N10" i="6"/>
  <c r="P10" i="6" s="1"/>
  <c r="N20" i="6"/>
  <c r="P20" i="6" s="1"/>
  <c r="N29" i="6"/>
  <c r="N26" i="6"/>
  <c r="P26" i="6" s="1"/>
  <c r="B74" i="6"/>
  <c r="N7" i="6"/>
  <c r="N96" i="6" s="1"/>
  <c r="N22" i="6"/>
  <c r="P22" i="6" s="1"/>
  <c r="N6" i="6"/>
  <c r="P6" i="6" s="1"/>
  <c r="N16" i="6"/>
  <c r="P16" i="6" s="1"/>
  <c r="N13" i="6"/>
  <c r="B77" i="6"/>
  <c r="N19" i="6"/>
  <c r="N99" i="6" s="1"/>
  <c r="N18" i="6"/>
  <c r="P18" i="6" s="1"/>
  <c r="N28" i="6"/>
  <c r="P28" i="6" s="1"/>
  <c r="N12" i="6"/>
  <c r="N98" i="6" s="1"/>
  <c r="B76" i="6"/>
  <c r="N4" i="5"/>
  <c r="N7" i="5" s="1"/>
  <c r="N5" i="5"/>
  <c r="E24" i="5"/>
  <c r="P5" i="5"/>
  <c r="P4" i="5"/>
  <c r="P7" i="5" s="1"/>
  <c r="E25" i="5"/>
  <c r="E26" i="5"/>
  <c r="O5" i="5"/>
  <c r="O4" i="5"/>
  <c r="O7" i="5" s="1"/>
  <c r="C11" i="4"/>
  <c r="E11" i="4" s="1"/>
  <c r="E25" i="4" s="1"/>
  <c r="D73" i="6" l="1"/>
  <c r="P13" i="6"/>
  <c r="N101" i="6"/>
  <c r="P27" i="6"/>
  <c r="N103" i="6"/>
  <c r="D95" i="6"/>
  <c r="P30" i="6"/>
  <c r="N105" i="6"/>
  <c r="P29" i="6"/>
  <c r="N104" i="6"/>
  <c r="P21" i="6"/>
  <c r="N102" i="6"/>
  <c r="P9" i="6"/>
  <c r="N100" i="6"/>
  <c r="P11" i="6"/>
  <c r="N75" i="6"/>
  <c r="N74" i="6"/>
  <c r="P7" i="6"/>
  <c r="B73" i="6"/>
  <c r="P4" i="6"/>
  <c r="N33" i="6"/>
  <c r="N76" i="6"/>
  <c r="P12" i="6"/>
  <c r="P19" i="6"/>
  <c r="N77" i="6"/>
  <c r="E28" i="5"/>
  <c r="AE46" i="1"/>
  <c r="AE47" i="1" s="1"/>
  <c r="P33" i="6" l="1"/>
  <c r="N95" i="6"/>
  <c r="N73" i="6"/>
  <c r="AA69" i="1"/>
  <c r="AC69" i="1" s="1"/>
  <c r="W69" i="1"/>
  <c r="AA43" i="1"/>
  <c r="AC43" i="1" s="1"/>
  <c r="W43" i="1"/>
  <c r="AA85" i="1" l="1"/>
  <c r="AC85" i="1" s="1"/>
  <c r="W85" i="1"/>
  <c r="AA58" i="1"/>
  <c r="AC58" i="1" s="1"/>
  <c r="AA55" i="1"/>
  <c r="AC55" i="1" s="1"/>
  <c r="W55" i="1"/>
  <c r="W58" i="1"/>
  <c r="C7" i="4" l="1"/>
  <c r="AA6" i="1" l="1"/>
  <c r="AC6" i="1" s="1"/>
  <c r="AA7" i="1"/>
  <c r="AC7" i="1" s="1"/>
  <c r="AA9" i="1"/>
  <c r="AC9" i="1" s="1"/>
  <c r="AA12" i="1"/>
  <c r="AC12" i="1" s="1"/>
  <c r="AA13" i="1"/>
  <c r="AC13" i="1" s="1"/>
  <c r="AA17" i="1"/>
  <c r="AC17" i="1" s="1"/>
  <c r="AA18" i="1"/>
  <c r="AC18" i="1" s="1"/>
  <c r="AA21" i="1"/>
  <c r="AC21" i="1" s="1"/>
  <c r="AA24" i="1"/>
  <c r="AC24" i="1" s="1"/>
  <c r="AA25" i="1"/>
  <c r="AC25" i="1" s="1"/>
  <c r="AA26" i="1"/>
  <c r="AC26" i="1" s="1"/>
  <c r="AA29" i="1"/>
  <c r="AC29" i="1" s="1"/>
  <c r="AA31" i="1"/>
  <c r="AC31" i="1" s="1"/>
  <c r="AA32" i="1"/>
  <c r="AC32" i="1" s="1"/>
  <c r="AA33" i="1"/>
  <c r="AC33" i="1" s="1"/>
  <c r="AA34" i="1"/>
  <c r="AC34" i="1" s="1"/>
  <c r="AA35" i="1"/>
  <c r="AC35" i="1" s="1"/>
  <c r="AA36" i="1"/>
  <c r="AC36" i="1" s="1"/>
  <c r="AA38" i="1"/>
  <c r="AC38" i="1" s="1"/>
  <c r="AA39" i="1"/>
  <c r="AC39" i="1" s="1"/>
  <c r="AA40" i="1"/>
  <c r="AC40" i="1" s="1"/>
  <c r="AA41" i="1"/>
  <c r="AC41" i="1" s="1"/>
  <c r="AA42" i="1"/>
  <c r="AC42" i="1" s="1"/>
  <c r="AA44" i="1"/>
  <c r="AC44" i="1" s="1"/>
  <c r="AA45" i="1"/>
  <c r="AC45" i="1" s="1"/>
  <c r="AA47" i="1"/>
  <c r="AC47" i="1" s="1"/>
  <c r="AA48" i="1"/>
  <c r="AC48" i="1" s="1"/>
  <c r="AA49" i="1"/>
  <c r="AC49" i="1" s="1"/>
  <c r="AA50" i="1"/>
  <c r="AC50" i="1" s="1"/>
  <c r="AA51" i="1"/>
  <c r="AC51" i="1" s="1"/>
  <c r="AA52" i="1"/>
  <c r="AC52" i="1" s="1"/>
  <c r="AA53" i="1"/>
  <c r="AC53" i="1" s="1"/>
  <c r="AA57" i="1"/>
  <c r="AC57" i="1" s="1"/>
  <c r="AA59" i="1"/>
  <c r="AC59" i="1" s="1"/>
  <c r="AA60" i="1"/>
  <c r="AC60" i="1" s="1"/>
  <c r="AA61" i="1"/>
  <c r="AC61" i="1" s="1"/>
  <c r="AA62" i="1"/>
  <c r="AC62" i="1" s="1"/>
  <c r="AA63" i="1"/>
  <c r="AC63" i="1" s="1"/>
  <c r="AA64" i="1"/>
  <c r="AC64" i="1" s="1"/>
  <c r="AA65" i="1"/>
  <c r="AC65" i="1" s="1"/>
  <c r="AA66" i="1"/>
  <c r="AC66" i="1" s="1"/>
  <c r="AA67" i="1"/>
  <c r="AC67" i="1" s="1"/>
  <c r="AA68" i="1"/>
  <c r="AC68" i="1" s="1"/>
  <c r="AA70" i="1"/>
  <c r="AC70" i="1" s="1"/>
  <c r="AA71" i="1"/>
  <c r="AC71" i="1" s="1"/>
  <c r="AA72" i="1"/>
  <c r="AC72" i="1" s="1"/>
  <c r="AA73" i="1"/>
  <c r="AC73" i="1" s="1"/>
  <c r="AA74" i="1"/>
  <c r="AC74" i="1" s="1"/>
  <c r="AA75" i="1"/>
  <c r="AC75" i="1" s="1"/>
  <c r="AA76" i="1"/>
  <c r="AC76" i="1" s="1"/>
  <c r="AA77" i="1"/>
  <c r="AC77" i="1" s="1"/>
  <c r="AA78" i="1"/>
  <c r="AC78" i="1" s="1"/>
  <c r="AA80" i="1"/>
  <c r="AC80" i="1" s="1"/>
  <c r="AA81" i="1"/>
  <c r="AC81" i="1" s="1"/>
  <c r="AA83" i="1"/>
  <c r="AC83" i="1" s="1"/>
  <c r="AA84" i="1"/>
  <c r="AC84" i="1" s="1"/>
  <c r="AA86" i="1"/>
  <c r="AC86" i="1" s="1"/>
  <c r="AA87" i="1"/>
  <c r="AC87" i="1" s="1"/>
  <c r="AA88" i="1"/>
  <c r="AC88" i="1" s="1"/>
  <c r="AA89" i="1"/>
  <c r="AC89" i="1" s="1"/>
  <c r="AA90" i="1"/>
  <c r="AC90" i="1" s="1"/>
  <c r="AA91" i="1"/>
  <c r="AC91" i="1" s="1"/>
  <c r="AA92" i="1"/>
  <c r="AC92" i="1" s="1"/>
  <c r="AA93" i="1"/>
  <c r="AC93" i="1" s="1"/>
  <c r="AA94" i="1"/>
  <c r="AC94" i="1" s="1"/>
  <c r="AA95" i="1"/>
  <c r="AC95" i="1" s="1"/>
  <c r="AA96" i="1"/>
  <c r="AC96" i="1" s="1"/>
  <c r="AA97" i="1"/>
  <c r="AC97" i="1" s="1"/>
  <c r="AA98" i="1"/>
  <c r="AC98" i="1" s="1"/>
  <c r="AA100" i="1"/>
  <c r="AC100" i="1" s="1"/>
  <c r="AA101" i="1"/>
  <c r="AC101" i="1" s="1"/>
  <c r="AA102" i="1"/>
  <c r="AC102" i="1" s="1"/>
  <c r="AA104" i="1"/>
  <c r="AC104" i="1" s="1"/>
  <c r="AA106" i="1"/>
  <c r="AC106" i="1" s="1"/>
  <c r="AA107" i="1"/>
  <c r="AC107" i="1" s="1"/>
  <c r="AA108" i="1"/>
  <c r="AC108" i="1" s="1"/>
  <c r="AA109" i="1"/>
  <c r="AC109" i="1" s="1"/>
  <c r="AA110" i="1"/>
  <c r="AC110" i="1" s="1"/>
  <c r="AA111" i="1"/>
  <c r="AC111" i="1" s="1"/>
  <c r="AA112" i="1"/>
  <c r="AC112" i="1" s="1"/>
  <c r="AA113" i="1"/>
  <c r="AC113" i="1" s="1"/>
  <c r="AA114" i="1"/>
  <c r="AC114" i="1" s="1"/>
  <c r="AA116" i="1"/>
  <c r="AC116" i="1" s="1"/>
  <c r="AA117" i="1"/>
  <c r="AC117" i="1" s="1"/>
  <c r="AA118" i="1"/>
  <c r="AC118" i="1" s="1"/>
  <c r="AA119" i="1"/>
  <c r="AC119" i="1" s="1"/>
  <c r="AA120" i="1"/>
  <c r="AC120" i="1" s="1"/>
  <c r="AA121" i="1"/>
  <c r="AC121" i="1" s="1"/>
  <c r="AA122" i="1"/>
  <c r="AC122" i="1" s="1"/>
  <c r="AA123" i="1"/>
  <c r="AC123" i="1" s="1"/>
  <c r="AA124" i="1"/>
  <c r="AC124" i="1" s="1"/>
  <c r="AA126" i="1"/>
  <c r="AC126" i="1" s="1"/>
  <c r="AA127" i="1"/>
  <c r="AC127" i="1" s="1"/>
  <c r="AA128" i="1"/>
  <c r="AC128" i="1" s="1"/>
  <c r="AA129" i="1"/>
  <c r="AC129" i="1" s="1"/>
  <c r="AA130" i="1"/>
  <c r="AC130" i="1" s="1"/>
  <c r="AA131" i="1"/>
  <c r="AC131" i="1" s="1"/>
  <c r="AA132" i="1"/>
  <c r="AC132" i="1" s="1"/>
  <c r="AA133" i="1"/>
  <c r="AC133" i="1" s="1"/>
  <c r="AA134" i="1"/>
  <c r="AC134" i="1" s="1"/>
  <c r="AA135" i="1"/>
  <c r="AC135" i="1" s="1"/>
  <c r="AA136" i="1"/>
  <c r="AC136" i="1" s="1"/>
  <c r="AA137" i="1"/>
  <c r="AC137" i="1" s="1"/>
  <c r="AA138" i="1"/>
  <c r="AC138" i="1" s="1"/>
  <c r="AA139" i="1"/>
  <c r="AC139" i="1" s="1"/>
  <c r="AA140" i="1"/>
  <c r="AC140" i="1" s="1"/>
  <c r="AA141" i="1"/>
  <c r="AC141" i="1" s="1"/>
  <c r="AA142" i="1"/>
  <c r="AC142" i="1" s="1"/>
  <c r="AA143" i="1"/>
  <c r="AC143" i="1" s="1"/>
  <c r="AA144" i="1"/>
  <c r="AC144" i="1" s="1"/>
  <c r="AA145" i="1"/>
  <c r="AC145" i="1" s="1"/>
  <c r="AA146" i="1"/>
  <c r="AC146" i="1" s="1"/>
  <c r="AA147" i="1"/>
  <c r="AC147" i="1" s="1"/>
  <c r="AA148" i="1"/>
  <c r="AC148" i="1" s="1"/>
  <c r="AA149" i="1"/>
  <c r="AC149" i="1" s="1"/>
  <c r="AA150" i="1"/>
  <c r="AC150" i="1" s="1"/>
  <c r="AA151" i="1"/>
  <c r="AC151" i="1" s="1"/>
  <c r="AA152" i="1"/>
  <c r="AC152" i="1" s="1"/>
  <c r="AA153" i="1"/>
  <c r="AC153" i="1" s="1"/>
  <c r="AA3" i="1"/>
  <c r="AC3" i="1" s="1"/>
  <c r="AA4" i="1"/>
  <c r="AC4" i="1" s="1"/>
  <c r="W32" i="1"/>
  <c r="W33" i="1"/>
  <c r="W34" i="1"/>
  <c r="W35" i="1"/>
  <c r="W36" i="1"/>
  <c r="W37" i="1"/>
  <c r="AA37" i="1" s="1"/>
  <c r="AC37" i="1" s="1"/>
  <c r="W38" i="1"/>
  <c r="W39" i="1"/>
  <c r="W40" i="1"/>
  <c r="W41" i="1"/>
  <c r="W42" i="1"/>
  <c r="W44" i="1"/>
  <c r="W45" i="1"/>
  <c r="W46" i="1"/>
  <c r="AA46" i="1" s="1"/>
  <c r="AC46" i="1" s="1"/>
  <c r="W47" i="1"/>
  <c r="W48" i="1"/>
  <c r="W49" i="1"/>
  <c r="W50" i="1"/>
  <c r="W51" i="1"/>
  <c r="W52" i="1"/>
  <c r="W53" i="1"/>
  <c r="W54" i="1"/>
  <c r="AA54" i="1" s="1"/>
  <c r="AC54" i="1" s="1"/>
  <c r="W56" i="1"/>
  <c r="AA56" i="1" s="1"/>
  <c r="AC56" i="1" s="1"/>
  <c r="W57" i="1"/>
  <c r="W59" i="1"/>
  <c r="W60" i="1"/>
  <c r="W61" i="1"/>
  <c r="W62" i="1"/>
  <c r="W63" i="1"/>
  <c r="W64" i="1"/>
  <c r="W65" i="1"/>
  <c r="W66" i="1"/>
  <c r="W67" i="1"/>
  <c r="W68" i="1"/>
  <c r="W70" i="1"/>
  <c r="W71" i="1"/>
  <c r="W72" i="1"/>
  <c r="W73" i="1"/>
  <c r="W74" i="1"/>
  <c r="W75" i="1"/>
  <c r="W76" i="1"/>
  <c r="W77" i="1"/>
  <c r="W78" i="1"/>
  <c r="W79" i="1"/>
  <c r="AA79" i="1" s="1"/>
  <c r="AC79" i="1" s="1"/>
  <c r="W80" i="1"/>
  <c r="W81" i="1"/>
  <c r="W82" i="1"/>
  <c r="AA82" i="1" s="1"/>
  <c r="AC82" i="1" s="1"/>
  <c r="W83" i="1"/>
  <c r="W84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AA99" i="1" s="1"/>
  <c r="AC99" i="1" s="1"/>
  <c r="W100" i="1"/>
  <c r="W101" i="1"/>
  <c r="W102" i="1"/>
  <c r="W103" i="1"/>
  <c r="AA103" i="1" s="1"/>
  <c r="AC103" i="1" s="1"/>
  <c r="W104" i="1"/>
  <c r="W105" i="1"/>
  <c r="AA105" i="1" s="1"/>
  <c r="AC105" i="1" s="1"/>
  <c r="W106" i="1"/>
  <c r="W107" i="1"/>
  <c r="W108" i="1"/>
  <c r="W109" i="1"/>
  <c r="W110" i="1"/>
  <c r="W111" i="1"/>
  <c r="W112" i="1"/>
  <c r="W113" i="1"/>
  <c r="W114" i="1"/>
  <c r="W116" i="1"/>
  <c r="W117" i="1"/>
  <c r="W118" i="1"/>
  <c r="W119" i="1"/>
  <c r="W120" i="1"/>
  <c r="W121" i="1"/>
  <c r="W122" i="1"/>
  <c r="W123" i="1"/>
  <c r="W124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6" i="1"/>
  <c r="W7" i="1"/>
  <c r="W8" i="1"/>
  <c r="AA8" i="1" s="1"/>
  <c r="AC8" i="1" s="1"/>
  <c r="W9" i="1"/>
  <c r="W10" i="1"/>
  <c r="AA10" i="1" s="1"/>
  <c r="AC10" i="1" s="1"/>
  <c r="W11" i="1"/>
  <c r="AA11" i="1" s="1"/>
  <c r="AC11" i="1" s="1"/>
  <c r="W12" i="1"/>
  <c r="W13" i="1"/>
  <c r="W14" i="1"/>
  <c r="AA14" i="1" s="1"/>
  <c r="AC14" i="1" s="1"/>
  <c r="W15" i="1"/>
  <c r="AA15" i="1" s="1"/>
  <c r="AC15" i="1" s="1"/>
  <c r="W16" i="1"/>
  <c r="AA16" i="1" s="1"/>
  <c r="AC16" i="1" s="1"/>
  <c r="W17" i="1"/>
  <c r="W18" i="1"/>
  <c r="W19" i="1"/>
  <c r="AA19" i="1" s="1"/>
  <c r="AC19" i="1" s="1"/>
  <c r="W20" i="1"/>
  <c r="AA20" i="1" s="1"/>
  <c r="AC20" i="1" s="1"/>
  <c r="W21" i="1"/>
  <c r="W22" i="1"/>
  <c r="AA22" i="1" s="1"/>
  <c r="AC22" i="1" s="1"/>
  <c r="W23" i="1"/>
  <c r="AA23" i="1" s="1"/>
  <c r="AC23" i="1" s="1"/>
  <c r="W24" i="1"/>
  <c r="W25" i="1"/>
  <c r="W26" i="1"/>
  <c r="W27" i="1"/>
  <c r="AA27" i="1" s="1"/>
  <c r="AC27" i="1" s="1"/>
  <c r="W28" i="1"/>
  <c r="AA28" i="1" s="1"/>
  <c r="AC28" i="1" s="1"/>
  <c r="W29" i="1"/>
  <c r="W30" i="1"/>
  <c r="AA30" i="1" s="1"/>
  <c r="AC30" i="1" s="1"/>
  <c r="W31" i="1"/>
  <c r="W3" i="1"/>
  <c r="W4" i="1"/>
  <c r="W5" i="1"/>
  <c r="AA5" i="1"/>
  <c r="AC5" i="1" s="1"/>
  <c r="O2" i="1" l="1"/>
  <c r="AA237" i="1" l="1"/>
  <c r="AC237" i="1" s="1"/>
  <c r="AA238" i="1"/>
  <c r="AC238" i="1" s="1"/>
  <c r="AA239" i="1"/>
  <c r="AC239" i="1" s="1"/>
  <c r="AA240" i="1"/>
  <c r="AC240" i="1" s="1"/>
  <c r="AA241" i="1"/>
  <c r="AC241" i="1" s="1"/>
  <c r="AA242" i="1"/>
  <c r="AC242" i="1" s="1"/>
  <c r="AA243" i="1"/>
  <c r="AC243" i="1" s="1"/>
  <c r="AA244" i="1"/>
  <c r="AC244" i="1" s="1"/>
  <c r="AA245" i="1"/>
  <c r="AC245" i="1" s="1"/>
  <c r="AA246" i="1"/>
  <c r="AC246" i="1" s="1"/>
  <c r="AA247" i="1"/>
  <c r="AC247" i="1" s="1"/>
  <c r="AA248" i="1"/>
  <c r="AC248" i="1" s="1"/>
  <c r="AA249" i="1"/>
  <c r="AC249" i="1" s="1"/>
  <c r="AA250" i="1"/>
  <c r="AC250" i="1" s="1"/>
  <c r="AA251" i="1"/>
  <c r="AC251" i="1" s="1"/>
  <c r="AA252" i="1"/>
  <c r="AC252" i="1" s="1"/>
  <c r="AB2" i="1" l="1"/>
  <c r="U2" i="1"/>
  <c r="T2" i="1"/>
  <c r="W2" i="1" l="1"/>
  <c r="AA2" i="1"/>
  <c r="AC2" i="1"/>
</calcChain>
</file>

<file path=xl/sharedStrings.xml><?xml version="1.0" encoding="utf-8"?>
<sst xmlns="http://schemas.openxmlformats.org/spreadsheetml/2006/main" count="1268" uniqueCount="438">
  <si>
    <t>Pos</t>
  </si>
  <si>
    <t>Kunde</t>
  </si>
  <si>
    <t>Artikelbeschreibung</t>
  </si>
  <si>
    <t>Kontaktanfrage</t>
  </si>
  <si>
    <t>Musteranfrage</t>
  </si>
  <si>
    <t>E-Mail</t>
  </si>
  <si>
    <t>Telefon</t>
  </si>
  <si>
    <t>Shopbestellung</t>
  </si>
  <si>
    <t>Fax</t>
  </si>
  <si>
    <t>Postalisch</t>
  </si>
  <si>
    <t>Herkunft</t>
  </si>
  <si>
    <t>Nettoumsatz
vor Skonto</t>
  </si>
  <si>
    <t>Skonto %</t>
  </si>
  <si>
    <t>Provisions-
umsatz</t>
  </si>
  <si>
    <t>Kategorie</t>
  </si>
  <si>
    <t>Sonder</t>
  </si>
  <si>
    <t>Normal</t>
  </si>
  <si>
    <t>Provision %
i.d.R.:  4,5</t>
  </si>
  <si>
    <t>Prov-Betrag</t>
  </si>
  <si>
    <t>Prov-Betrag
berechnet</t>
  </si>
  <si>
    <t>In Rechnung von</t>
  </si>
  <si>
    <t>Differenz
(offen)</t>
  </si>
  <si>
    <t>Zahlungseingang
(Datum)</t>
  </si>
  <si>
    <t>Status</t>
  </si>
  <si>
    <t>Sofortabsage</t>
  </si>
  <si>
    <t>In Bearbeitung</t>
  </si>
  <si>
    <t>Angebot</t>
  </si>
  <si>
    <t>Absage</t>
  </si>
  <si>
    <t>Auftrag</t>
  </si>
  <si>
    <t>Rechnung</t>
  </si>
  <si>
    <t>Zahlung erfolgt</t>
  </si>
  <si>
    <t>(Bsp.: Anfrage am, Muster bestellt am…etc)</t>
  </si>
  <si>
    <t>Abgerechnet</t>
  </si>
  <si>
    <t>Status Info</t>
  </si>
  <si>
    <t>Datum
Angebot</t>
  </si>
  <si>
    <t>Datum
Auftrag</t>
  </si>
  <si>
    <t>Datum
Rechnung</t>
  </si>
  <si>
    <t>Rechnungs-
Nummer</t>
  </si>
  <si>
    <t>Auftrags-
Nummer</t>
  </si>
  <si>
    <t>Angebots-
Nummer</t>
  </si>
  <si>
    <t>Datum
Herkunft</t>
  </si>
  <si>
    <t>Sonstiges</t>
  </si>
  <si>
    <t>Umsatzwert
inkl. Veredelung
Angebot</t>
  </si>
  <si>
    <t>KDNR</t>
  </si>
  <si>
    <r>
      <t xml:space="preserve">Umsatz gesamt
inkl. Veredelung
</t>
    </r>
    <r>
      <rPr>
        <b/>
        <i/>
        <sz val="11"/>
        <color rgb="FF002060"/>
        <rFont val="Calibri"/>
        <family val="2"/>
        <scheme val="minor"/>
      </rPr>
      <t>(erst bei Rechnug)</t>
    </r>
  </si>
  <si>
    <t>Z-Erinnerung</t>
  </si>
  <si>
    <t>Mahnung</t>
  </si>
  <si>
    <t>Creditreform</t>
  </si>
  <si>
    <t>Odenwaldquelle</t>
  </si>
  <si>
    <t>Fußballsessel</t>
  </si>
  <si>
    <t>PSV Lucky Horse</t>
  </si>
  <si>
    <t>Softshelljacken</t>
  </si>
  <si>
    <t>Corpus Sireo GmbH</t>
  </si>
  <si>
    <t>Frau Sowieso aus Köln</t>
  </si>
  <si>
    <t>Einzelstück bedrucken</t>
  </si>
  <si>
    <t>TMC GmbH</t>
  </si>
  <si>
    <t>Poloshirts Economy</t>
  </si>
  <si>
    <t>nicht komplett lieferbar, Alternativen vorgeschlagen 07.01.2016</t>
  </si>
  <si>
    <t>Gerald Dittus</t>
  </si>
  <si>
    <t>Schlüsselanhänger</t>
  </si>
  <si>
    <t>über wienroeder.de - nicht mehr lieferbar - Alternative?</t>
  </si>
  <si>
    <t>Walter-Fach-Kraft GmbH &amp; Co. KG</t>
  </si>
  <si>
    <t>Autoflagge Deutschland 07774</t>
  </si>
  <si>
    <t>Rückinfo wegen Bedruckung 11.01.2016 /Absage, da Flagge selbst nicht bedruckt werden kann/darf</t>
  </si>
  <si>
    <t>Muster verschickt / Angebot Bestickung</t>
  </si>
  <si>
    <t>SERVLOG GmbH &amp; Co. KG</t>
  </si>
  <si>
    <t>Minihupe</t>
  </si>
  <si>
    <t>Rückfrage - Farbe u. Adresse / Muster verschickt 12.01.</t>
  </si>
  <si>
    <t>Jochen Möller</t>
  </si>
  <si>
    <t>Slazenger 200</t>
  </si>
  <si>
    <t>Vorauskasse Rechnung</t>
  </si>
  <si>
    <t>Benito Brigantini</t>
  </si>
  <si>
    <t>Mini Boogie Blaster</t>
  </si>
  <si>
    <t>Büro</t>
  </si>
  <si>
    <t>Fanartikel</t>
  </si>
  <si>
    <t>Feuerzeuge</t>
  </si>
  <si>
    <t>Fleecejacken</t>
  </si>
  <si>
    <t>Freizeit, Reise, Sport</t>
  </si>
  <si>
    <t>Hemden</t>
  </si>
  <si>
    <t>Home &amp; Living</t>
  </si>
  <si>
    <t>Hoodies</t>
  </si>
  <si>
    <t>Jacken - Rest</t>
  </si>
  <si>
    <t>Poloshirts</t>
  </si>
  <si>
    <t>Präsente</t>
  </si>
  <si>
    <t>Rucksäcke</t>
  </si>
  <si>
    <t>Schirme</t>
  </si>
  <si>
    <t>Schreibgeräte</t>
  </si>
  <si>
    <t>Sonnenbrillen</t>
  </si>
  <si>
    <t>Sweatshirts</t>
  </si>
  <si>
    <t>Taschen</t>
  </si>
  <si>
    <t>Taschenlampen</t>
  </si>
  <si>
    <t>Technik</t>
  </si>
  <si>
    <t>Tools</t>
  </si>
  <si>
    <t>Trinkgefäße</t>
  </si>
  <si>
    <t>T-Shirts</t>
  </si>
  <si>
    <t>Wellness</t>
  </si>
  <si>
    <t>BK</t>
  </si>
  <si>
    <t>NK</t>
  </si>
  <si>
    <t>Typ</t>
  </si>
  <si>
    <t>Sortiment</t>
  </si>
  <si>
    <t>Muster</t>
  </si>
  <si>
    <t>Schäfli</t>
  </si>
  <si>
    <t>Aufkleber</t>
  </si>
  <si>
    <t>Hirschfeld Touristik Event</t>
  </si>
  <si>
    <t>Displaycleaner</t>
  </si>
  <si>
    <t>Kugelschreiber</t>
  </si>
  <si>
    <t>MAPEI Austria</t>
  </si>
  <si>
    <t>Rüdiger Haase GmbH</t>
  </si>
  <si>
    <t>Hastings Parka</t>
  </si>
  <si>
    <t>Rückmeldung-Auslaufmodell</t>
  </si>
  <si>
    <t>Samhammer AG</t>
  </si>
  <si>
    <t>EM-Artikel</t>
  </si>
  <si>
    <t>Brainwave</t>
  </si>
  <si>
    <t>Schals und Mützen für BOSCH</t>
  </si>
  <si>
    <t>Caps</t>
  </si>
  <si>
    <t>Schals &amp; Accessoires</t>
  </si>
  <si>
    <t>Januar 2016</t>
  </si>
  <si>
    <t>Aus Umsatzliste 2015</t>
  </si>
  <si>
    <t>Aus Umsatzliste 2016</t>
  </si>
  <si>
    <t>Gesamt</t>
  </si>
  <si>
    <t>Dezember 2015</t>
  </si>
  <si>
    <t>Adwords</t>
  </si>
  <si>
    <t>bis einschl. Mai 2016</t>
  </si>
  <si>
    <t>offen</t>
  </si>
  <si>
    <t>Prägefil</t>
  </si>
  <si>
    <t>Sweater JN040</t>
  </si>
  <si>
    <t>Cristin Schmidt</t>
  </si>
  <si>
    <t>2 Fleecejacken</t>
  </si>
  <si>
    <t>Rückmeldung 19.01.</t>
  </si>
  <si>
    <t>POS Lifestyle</t>
  </si>
  <si>
    <t xml:space="preserve">Poloshirts </t>
  </si>
  <si>
    <t>e-mail 19.01.2016</t>
  </si>
  <si>
    <t>be energy</t>
  </si>
  <si>
    <t>Michaela Beck</t>
  </si>
  <si>
    <t>Slazenger Softshelljacke</t>
  </si>
  <si>
    <t xml:space="preserve">  FPÖ Tirol - die Tiroler Freiheit</t>
  </si>
  <si>
    <t>Softshelljacken US BASIC</t>
  </si>
  <si>
    <t>Kühltaschen</t>
  </si>
  <si>
    <t>Heirler-Cenovis (Ch. Rath - ehemals BIONADE)</t>
  </si>
  <si>
    <t>Notizblöcke</t>
  </si>
  <si>
    <t>Bestellt bei WISA</t>
  </si>
  <si>
    <t>bestellt bei Senator</t>
  </si>
  <si>
    <t>Rückfrage 18.01.2016</t>
  </si>
  <si>
    <t>PLANET OF BIKES GmbH</t>
  </si>
  <si>
    <t>div. Angebote, Farbwunsch im Grünton schwierig</t>
  </si>
  <si>
    <t>Polos und Sweater</t>
  </si>
  <si>
    <t>Nachbestellung 8 Polos und 2 Swaeter</t>
  </si>
  <si>
    <t>Nihat Turhan</t>
  </si>
  <si>
    <t>Rückfrage wg. Adresse</t>
  </si>
  <si>
    <t>Überziehhose 07862</t>
  </si>
  <si>
    <t>Vorauskasse Rechnung / Rechnung kam angeblich nie bei ihm an</t>
  </si>
  <si>
    <t>Caesar &amp; Loretz GmbH</t>
  </si>
  <si>
    <t>Alex Druck und Sportevents</t>
  </si>
  <si>
    <t>Allwetterjacken</t>
  </si>
  <si>
    <t>Alternative aussuchen</t>
  </si>
  <si>
    <t>InnoLas Laser GmbH</t>
  </si>
  <si>
    <t>Sweatjacken m. Kapuze</t>
  </si>
  <si>
    <t>CP/Compartner Agentur f. K</t>
  </si>
  <si>
    <t>Rückfrage tel. 14.01.2016 / Fansets Abbildungen geschickt 18.01.2016/Preise durchgegeben</t>
  </si>
  <si>
    <t>Sydney Damenjacke</t>
  </si>
  <si>
    <t>Hoeck GmbH</t>
  </si>
  <si>
    <t>Poloshirt 31097</t>
  </si>
  <si>
    <t>Andrea Franz</t>
  </si>
  <si>
    <t>Kapuzensweater JN051</t>
  </si>
  <si>
    <t>r I plus I f</t>
  </si>
  <si>
    <t>Stifteetui</t>
  </si>
  <si>
    <t>Vespa Club Graz, Hr.Wohleser</t>
  </si>
  <si>
    <t>Bodywarmer</t>
  </si>
  <si>
    <t>Rückfrage 25.01.2016</t>
  </si>
  <si>
    <t xml:space="preserve">Rückfrage, da nicht mehr lieferbar / Muster hierher bestellt </t>
  </si>
  <si>
    <t>Rückfragen / Muster hierher bestellt</t>
  </si>
  <si>
    <t>Straxor Design</t>
  </si>
  <si>
    <t>Daniel Heilinger</t>
  </si>
  <si>
    <t>Rückmeldung 25.01.2016 / e-mail 26.01.</t>
  </si>
  <si>
    <t>Xpuls business solutions</t>
  </si>
  <si>
    <t>Creymo e.U.</t>
  </si>
  <si>
    <t>Rücmeldung 25.01.2016/Anfrage an Daiber</t>
  </si>
  <si>
    <t>Post-Hotel WÜ (Bestandskunde Wienröder)</t>
  </si>
  <si>
    <t>Salz-/Pfeffermühle 11211500</t>
  </si>
  <si>
    <t>e-mail 25.01. - erst wieder Ende Feb. Lieferbar - ok</t>
  </si>
  <si>
    <t>bodyARTschool GmbH</t>
  </si>
  <si>
    <t>Tops Stella Dreams</t>
  </si>
  <si>
    <t>e-mail</t>
  </si>
  <si>
    <t>div. Artikel</t>
  </si>
  <si>
    <t>FSP Leitung und Service GmbH</t>
  </si>
  <si>
    <t>Laufshirts</t>
  </si>
  <si>
    <t>Stage Academy e.K.</t>
  </si>
  <si>
    <t>Notizbuch</t>
  </si>
  <si>
    <t>BeschrifTinu</t>
  </si>
  <si>
    <t>Shirts</t>
  </si>
  <si>
    <t>Grafik Design Patra Mansberg</t>
  </si>
  <si>
    <t>Fußbälle 1´, 3´, 5000x</t>
  </si>
  <si>
    <t>Hahn Telekom GmbH</t>
  </si>
  <si>
    <t>Bonded Fleece Jacken 8 Stück</t>
  </si>
  <si>
    <t>Paul-Schneider-Gymnasium</t>
  </si>
  <si>
    <t>Rucksäcke 11963200</t>
  </si>
  <si>
    <t>Vektordatei angefordert 28.01.2016</t>
  </si>
  <si>
    <t>Förderverein SC Tewel Jugendinitiative e.V.</t>
  </si>
  <si>
    <t>28./29.01.2016</t>
  </si>
  <si>
    <t>fehlende Vektordatei - storniert / e-mail 28.01.</t>
  </si>
  <si>
    <t>Badetücher</t>
  </si>
  <si>
    <t>Autohaus Kruse</t>
  </si>
  <si>
    <t>Pullover</t>
  </si>
  <si>
    <t>KBB MEISSL Oberflächentechnik</t>
  </si>
  <si>
    <t>Rückfragen tel. 29.01.2016</t>
  </si>
  <si>
    <t>City Panorama</t>
  </si>
  <si>
    <t>Tecstage</t>
  </si>
  <si>
    <t>Wohlgemuth &amp; Company</t>
  </si>
  <si>
    <t>Rückmeldung 11.01./25.01./26.01./Shopbestellung am 25.01</t>
  </si>
  <si>
    <t>Sysmex Deutschland GmbH</t>
  </si>
  <si>
    <t>Schwarz-Rose Fr. Sesselmann</t>
  </si>
  <si>
    <t>DSZ GmbH</t>
  </si>
  <si>
    <t>Scheuermann</t>
  </si>
  <si>
    <t>Thales Rail Signalling Solutions AG</t>
  </si>
  <si>
    <t>Eisele Communications GmbH</t>
  </si>
  <si>
    <t>Schwarzwaldhotel Tanne</t>
  </si>
  <si>
    <t>Calgary Polo</t>
  </si>
  <si>
    <t>Calgary Damen gelb S</t>
  </si>
  <si>
    <t>Vorschläge/Abbildungen p. mail 27.01.Preise durchgegeben 01.02.</t>
  </si>
  <si>
    <t>Jonathan Fehst</t>
  </si>
  <si>
    <t>Merck KGaA</t>
  </si>
  <si>
    <t>Fleecejacken JN597</t>
  </si>
  <si>
    <t>20.01.2016 / berechnet 03.02.</t>
  </si>
  <si>
    <t>ja</t>
  </si>
  <si>
    <t>Nachfrage am 03.02. per Mail</t>
  </si>
  <si>
    <t>Rückfragen 28.01.2016</t>
  </si>
  <si>
    <t>Rückfragen 01.02.</t>
  </si>
  <si>
    <t>Suer Nutzfahrzeuge GmbH &amp; Co. KG</t>
  </si>
  <si>
    <t>Pins</t>
  </si>
  <si>
    <t>Andrew Mähler</t>
  </si>
  <si>
    <t>Fleecejacken Nashville</t>
  </si>
  <si>
    <t>Rückfrage 03.02.</t>
  </si>
  <si>
    <t>E&amp;H Simon</t>
  </si>
  <si>
    <t>Softshelljacken 33306</t>
  </si>
  <si>
    <t>Rückfrage 05.02.2016</t>
  </si>
  <si>
    <t>Michaela Hörndl</t>
  </si>
  <si>
    <t>Blusen / Hemden</t>
  </si>
  <si>
    <t>Kataloge DPD / Rückfragen 05.02.</t>
  </si>
  <si>
    <t>Peter hat Link geschickt u Motiv angefordert 20.01.</t>
  </si>
  <si>
    <t>Datei angefordert - keine Rückmeldung - jetzt Bestellung über Paul-Schneider-Gymnasium</t>
  </si>
  <si>
    <t>zu kleine Stückzahl / zu kurzer Liefertermin</t>
  </si>
  <si>
    <t>Artikel gibt es nicht mehr - Peter hat Alternativen gesucht</t>
  </si>
  <si>
    <t xml:space="preserve">Volkswagen Original Teile Logistik GmbH &amp; Co. KG </t>
  </si>
  <si>
    <t>Softshell Maxsin</t>
  </si>
  <si>
    <t>63379/63380</t>
  </si>
  <si>
    <t>Anfrage nach US Basic Softshell, Rückfrage Sabine, Telefonat Dieter 08.02.2016, zwei Angebote (Dieter) Bestickung/Bedruckung für Kundenaktion TOP100</t>
  </si>
  <si>
    <t>63377 + 63378 (JN044 - Daiber, da US Basic ausläuft)</t>
  </si>
  <si>
    <t>2 x</t>
  </si>
  <si>
    <t>63384/5</t>
  </si>
  <si>
    <t>AGENTUR KERSTIN STEININGER GMBH</t>
  </si>
  <si>
    <t>Softshell 33306/38312</t>
  </si>
  <si>
    <t>Yves Everad</t>
  </si>
  <si>
    <t>BIC Round Stic</t>
  </si>
  <si>
    <t>e-mail 10.02.2016</t>
  </si>
  <si>
    <t>Black dot print</t>
  </si>
  <si>
    <t>Polos / Sweater</t>
  </si>
  <si>
    <t>Prescher Reisen</t>
  </si>
  <si>
    <t>Rückfragen / e-mail 10.02.</t>
  </si>
  <si>
    <t>BIC Feuerzeughüllen Styl´it</t>
  </si>
  <si>
    <t>Rückfrage bei BIC / Adresse Kunde angefordert</t>
  </si>
  <si>
    <t>11.02.</t>
  </si>
  <si>
    <t>11.02. BIC</t>
  </si>
  <si>
    <t>Grafiklabor C. Oberndorfer</t>
  </si>
  <si>
    <t>Darda GmbH</t>
  </si>
  <si>
    <t>Daunenjacken Scotia light</t>
  </si>
  <si>
    <t>RG Arbeitsschutz</t>
  </si>
  <si>
    <t>Seesäcke / Beutel</t>
  </si>
  <si>
    <t>63400/63403</t>
  </si>
  <si>
    <t>Auto-Zellmann GmbH</t>
  </si>
  <si>
    <t>Poloshirts 31093</t>
  </si>
  <si>
    <t>12.02.</t>
  </si>
  <si>
    <t xml:space="preserve">Pfefferbett gGmbH </t>
  </si>
  <si>
    <t>d.w.: Anfrage nach US Basic Polos 31093 und Striker Coolfit T-; Rückmail 12.02.2016 alternative Artikel avisiert (SLZ); Musterwunsch bejaht, für 1. Aussendung wenn mgl. nur je 1 Stück</t>
  </si>
  <si>
    <t>Aufkleber inkl. Druck</t>
  </si>
  <si>
    <t>Februar 2016</t>
  </si>
  <si>
    <t>aus UL 2015</t>
  </si>
  <si>
    <t>UL 2016</t>
  </si>
  <si>
    <t>Formspektrum</t>
  </si>
  <si>
    <t>Poloshirts / Sweatjacken</t>
  </si>
  <si>
    <t>15.02.</t>
  </si>
  <si>
    <t>Rückfrage e-mail 11.02.</t>
  </si>
  <si>
    <t>nachgefragt 12.02. - noch nich entschieden</t>
  </si>
  <si>
    <t>D.W.: 9.2.2016  2x Telefon + E-Mails, ca. 44 Softshells für Mercedes Event vor dem 27.02.2016; Agentur mit angel. Personal, Studenten etc.; Angebot kalkulieren in 4c/1c, 4 Muster bei PF Bestellt; Bedruckung bei ivb angefragt. Passt Kunde bestellt 50x ELEVATE, Terminsache</t>
  </si>
  <si>
    <t>16.02.</t>
  </si>
  <si>
    <t>Jan Pütter</t>
  </si>
  <si>
    <t>Schirm 19984990</t>
  </si>
  <si>
    <t>Rückfrage Farbe / Adresse</t>
  </si>
  <si>
    <t>Hermes Theater, S. Seminara</t>
  </si>
  <si>
    <t>Geduldspiel</t>
  </si>
  <si>
    <t>Faschingsfreunde Mantahinga e.V.</t>
  </si>
  <si>
    <t>Rückfragen 16.02.2016</t>
  </si>
  <si>
    <t>Pflegeservice Wessobrunn</t>
  </si>
  <si>
    <t>B&amp;C Parkas</t>
  </si>
  <si>
    <t>der Kunde hat nach einmaliger Erinnerung nicht reagiert, d.w. Telefon 16.2.2016: Der Kunde hat wenig Zeit, muss abklären, ist aber noch dabei…! Andere blaue Jacken sind auch möglich.</t>
  </si>
  <si>
    <t>"Advantage" vorgeschlagen, bemustert, gefällt, und d.w. Bestickung vorgeschlagen, Angebot gerne kpl., ausgeführt;</t>
  </si>
  <si>
    <t>Freunde und Förderer des Leipziger Balletts e.V.</t>
  </si>
  <si>
    <t xml:space="preserve">freundicher Anruf von Frau Benner, möchte gerne wieder T-Shirts bestellen; aus Auftrag 2014 ein Angebot erstellt, Shirts leider teurer; </t>
  </si>
  <si>
    <t>17.02.-2016</t>
  </si>
  <si>
    <t>Outer Jacket</t>
  </si>
  <si>
    <t>Dipl.-Stom. Heike Vogel</t>
  </si>
  <si>
    <t>63413 pw</t>
  </si>
  <si>
    <t>JONA-Kath. Jugendkirche</t>
  </si>
  <si>
    <t>Rückfrage 18.2.2016</t>
  </si>
  <si>
    <t>Storchen Apotheke</t>
  </si>
  <si>
    <t>Malset</t>
  </si>
  <si>
    <t xml:space="preserve">EXPOTECHNIK EMEA </t>
  </si>
  <si>
    <t>Textilien:; Polos, Jacken, Hemden, Blusen</t>
  </si>
  <si>
    <t>div. Muster zwecks Größen- Schnittbestimmung, Muster zurück, teilweise verwendbar, "Nachbestellung", dieses Mat für die Damen, war vorher noch nichts; Bestellung letztlich am 15.02.2016</t>
  </si>
  <si>
    <t>Anfrage über Jacken wie 2011 geliefert, evtl. zusammen mit T-Shirts bestellen.</t>
  </si>
  <si>
    <t>63424 dw</t>
  </si>
  <si>
    <t>63414 dw</t>
  </si>
  <si>
    <t>63412 dw</t>
  </si>
  <si>
    <t>Seniorenresidenz Zur Baumschule</t>
  </si>
  <si>
    <t>Fleecejacken 39483</t>
  </si>
  <si>
    <t>Le Studio GmbH</t>
  </si>
  <si>
    <t>Lob (Jebel) Cool Fit Polos</t>
  </si>
  <si>
    <t>dtv Verlagsgesellschaft</t>
  </si>
  <si>
    <t>Lumumba</t>
  </si>
  <si>
    <t>POWER POINT GmbH</t>
  </si>
  <si>
    <t>Cromwell Softshelljacken</t>
  </si>
  <si>
    <t>Metrica Interior</t>
  </si>
  <si>
    <t>Nicki Schanz</t>
  </si>
  <si>
    <t>Softshelljacken / Fleecejacken</t>
  </si>
  <si>
    <t>Peter Brücker</t>
  </si>
  <si>
    <t>Softshelljacken Sonder</t>
  </si>
  <si>
    <t>Rückmeldung 24.02.</t>
  </si>
  <si>
    <t>Fließgrund Agrarproduktion</t>
  </si>
  <si>
    <t>25.02.</t>
  </si>
  <si>
    <t>epeg</t>
  </si>
  <si>
    <t>Westen JN1075/JN1076</t>
  </si>
  <si>
    <t>11.02. / 26.02.</t>
  </si>
  <si>
    <t>Jenoptik AG</t>
  </si>
  <si>
    <t>Nomia Bluetooth Lautsprecher</t>
  </si>
  <si>
    <t>Anfrage per Tel. Frau Marschner, sehr nett, Frau Meilan (letztes Jahr) z.Zt. in Elternzeit</t>
  </si>
  <si>
    <t>63463 dw</t>
  </si>
  <si>
    <t>Muster 22.02.2016,  dw: 29.02.2016 weiteres Muster B&amp;C bestellt</t>
  </si>
  <si>
    <t>Sabine: am 25.02.2 Muster J&amp;N, dw 29.02.2016  Kundin rief an: zu klein (JN1001 Damen)  zu wenig (JN1058 Herren), neues Muster JN1000 für "dicke" Damen und für Herren (bei Daiber bestellt) statt JN1058 und 2x ELEVATE Langley (Damen und Herren)( WW_Lager)</t>
  </si>
  <si>
    <t xml:space="preserve">Rückfragen 24.02.,  dw 29.02.2016 weitere Rückfrage der Kundin, </t>
  </si>
  <si>
    <t>erneute Anfrage, Preisanfrage</t>
  </si>
  <si>
    <t>63478 dw</t>
  </si>
  <si>
    <t xml:space="preserve"> 63280 dw</t>
  </si>
  <si>
    <t>Andreas Hock - BWT</t>
  </si>
  <si>
    <t>Bleyer &amp; Wichert</t>
  </si>
  <si>
    <t>EEW Energy from Waste GmbH</t>
  </si>
  <si>
    <t>Tischkicker</t>
  </si>
  <si>
    <t>Beetlestammtisch Täuber</t>
  </si>
  <si>
    <t>Justcom KG -Heiko Täuber</t>
  </si>
  <si>
    <t>Cetacea GmbH - Fr. Holzendorf</t>
  </si>
  <si>
    <t>Stallgemeinschaft Hof Frese -Tanja Künstner</t>
  </si>
  <si>
    <t>Westen</t>
  </si>
  <si>
    <t>WSM - Weber -Sport - Marketing</t>
  </si>
  <si>
    <t>Softshell</t>
  </si>
  <si>
    <t>Vogels Marie-Sophie</t>
  </si>
  <si>
    <t>Bodywarmer Elevate</t>
  </si>
  <si>
    <t>Waldhochseilgarten Jungfernheide</t>
  </si>
  <si>
    <t>Könitzer Travel</t>
  </si>
  <si>
    <t>Jacken</t>
  </si>
  <si>
    <t>softshelljacken</t>
  </si>
  <si>
    <t>Rückmeldung 12.01.2016 / JN135 und 39311; 9.2.2016: Kunde bestellt JN135 und JN137; Muster am 9.2.2016 bei uns wieder eingetroffen; JN135 und Langley (aus Liste ausgetragen); angel. Stickprogramm funktioniert nicht. Rückfrage wg. blau auf navy. 15.02.: passt!; 2 Muster Rücksendung am 08.02.2016</t>
  </si>
  <si>
    <t xml:space="preserve">metrica® INTERIOR Objekteinrichtungen GmbH &amp; Co. </t>
  </si>
  <si>
    <t>T-Shirts, wie gehabt</t>
  </si>
  <si>
    <t>Anfarge bei Daiber</t>
  </si>
  <si>
    <t>60x Golfball-Set, wie gehabt</t>
  </si>
  <si>
    <t>Rückfrage / Alternative; 6.3.2016, Marcel Caspers, Maxson Softshells gefallen, zwei Muster zurückbekommen, bitte um Angebot erstellen, leider nur 6 Jacken.</t>
  </si>
  <si>
    <t>Generierte Anfragen</t>
  </si>
  <si>
    <t>Generierte Abschlüsse</t>
  </si>
  <si>
    <t>Keine Abschlüsse</t>
  </si>
  <si>
    <t>Erfolgsquote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</si>
  <si>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</si>
  <si>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</si>
  <si>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</si>
  <si>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</si>
  <si>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</si>
  <si>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</si>
  <si>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</si>
  <si>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</si>
  <si>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</si>
  <si>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Fehlt!</t>
  </si>
  <si>
    <t>klären</t>
  </si>
  <si>
    <t>erledigt</t>
  </si>
  <si>
    <t>Elina Knopp</t>
  </si>
  <si>
    <t>Rückfrage 09.03.2016</t>
  </si>
  <si>
    <t>Antwort / Rückfrage 09.03.2016</t>
  </si>
  <si>
    <t>Textilien Daiber</t>
  </si>
  <si>
    <t>08.03.</t>
  </si>
  <si>
    <t>Textilien PF</t>
  </si>
  <si>
    <t>Rückmeldung 10.02.2016</t>
  </si>
  <si>
    <t>Rückfrage PW 11.02.</t>
  </si>
  <si>
    <t>Florian Kampen</t>
  </si>
  <si>
    <t>Softshelljacke Maxson</t>
  </si>
  <si>
    <t>Schwimmclub Oberursel</t>
  </si>
  <si>
    <t>63504 sc</t>
  </si>
  <si>
    <t>Rückmeldung PW 26.02. / e-mail SC 09.03.</t>
  </si>
  <si>
    <t>09.03.</t>
  </si>
  <si>
    <t>Antwort / Rückfrage 09.03.2016 SC</t>
  </si>
  <si>
    <t>10.03.</t>
  </si>
  <si>
    <t>Rückmeldung 09.03.2016 SC</t>
  </si>
  <si>
    <t>Peter versucht anzurufen, Hotline, Dauerschleife, Dieter per E-Mail</t>
  </si>
  <si>
    <t>63505 dw</t>
  </si>
  <si>
    <t>Burschenverein Zolling</t>
  </si>
  <si>
    <t>e-mail 09.03. sc</t>
  </si>
  <si>
    <t xml:space="preserve">09.03. </t>
  </si>
  <si>
    <t>Anfrage bei Eurostyle + LoGolf</t>
  </si>
  <si>
    <t>63506 dw</t>
  </si>
  <si>
    <t>April</t>
  </si>
  <si>
    <t>Mai</t>
  </si>
  <si>
    <t>Juni</t>
  </si>
  <si>
    <t>Neukunden</t>
  </si>
  <si>
    <t>Bestandskunden</t>
  </si>
  <si>
    <t>Anfragen</t>
  </si>
  <si>
    <t>Angabe fehlt</t>
  </si>
  <si>
    <t>Gesamt bereinigt</t>
  </si>
  <si>
    <t>Textilien generell</t>
  </si>
  <si>
    <t>KIOSK im Deubl Glass Cube</t>
  </si>
  <si>
    <t>14.03.</t>
  </si>
  <si>
    <t>Miriam Schiebel</t>
  </si>
  <si>
    <t>Elena Kramer</t>
  </si>
  <si>
    <t>Softshelljacke</t>
  </si>
  <si>
    <t>e-mail 14.03.2016</t>
  </si>
  <si>
    <t>Fleecejacke</t>
  </si>
  <si>
    <t>div. Textilien</t>
  </si>
  <si>
    <t>25.02. + 29.02. + 14.03.</t>
  </si>
  <si>
    <t>Sparkasse Münsterland</t>
  </si>
  <si>
    <t>Travelbox Fan</t>
  </si>
  <si>
    <t>arsEdition GmbH</t>
  </si>
  <si>
    <t>div. Fanartikel</t>
  </si>
  <si>
    <t>PIABO PR GmbH</t>
  </si>
  <si>
    <t>Kugelschreiber 10659500</t>
  </si>
  <si>
    <t>15.03.2016 sc</t>
  </si>
  <si>
    <t>Kugelschreiber 10645100</t>
  </si>
  <si>
    <t>Kugelschreiber 10615003</t>
  </si>
  <si>
    <t>Privatbrauerei Helmut Bosch</t>
  </si>
  <si>
    <t>Rückfragen 04.02. + diverses…</t>
  </si>
  <si>
    <t xml:space="preserve">Busche Verlagsgesellschaft Ratsche </t>
  </si>
  <si>
    <t>e-mail sc</t>
  </si>
  <si>
    <t>pw: netter Kontakt am 4.3.2016, Auftrag wurde nix, aber Muster bezahlt</t>
  </si>
  <si>
    <t>März 2016</t>
  </si>
  <si>
    <t>Beendet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</si>
</sst>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1" fillId="5" borderId="2" xfId="0" applyFont="1" applyFill="1" applyBorder="1" applyProtection="1">
      <protection locked="0"/>
    </xf>
    <xf numFmtId="0" fontId="1" fillId="5" borderId="2" xfId="0" quotePrefix="1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14" fontId="1" fillId="5" borderId="2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quotePrefix="1" applyFont="1" applyFill="1" applyBorder="1" applyProtection="1">
      <protection locked="0"/>
    </xf>
    <xf numFmtId="14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shrinkToFit="1"/>
      <protection locked="0"/>
    </xf>
    <xf numFmtId="0" fontId="1" fillId="0" borderId="0" xfId="0" applyFont="1" applyFill="1" applyProtection="1">
      <protection locked="0"/>
    </xf>
    <xf numFmtId="14" fontId="1" fillId="5" borderId="1" xfId="0" applyNumberFormat="1" applyFont="1" applyFill="1" applyBorder="1" applyAlignment="1" applyProtection="1">
      <alignment shrinkToFit="1"/>
      <protection locked="0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8" fontId="2" fillId="4" borderId="7" xfId="0" applyNumberFormat="1" applyFont="1" applyFill="1" applyBorder="1" applyAlignment="1" applyProtection="1">
      <alignment horizontal="right" vertical="top"/>
    </xf>
    <xf numFmtId="8" fontId="2" fillId="4" borderId="7" xfId="0" applyNumberFormat="1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 wrapText="1"/>
    </xf>
    <xf numFmtId="8" fontId="2" fillId="4" borderId="7" xfId="0" applyNumberFormat="1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/>
    </xf>
    <xf numFmtId="0" fontId="1" fillId="5" borderId="2" xfId="0" applyFont="1" applyFill="1" applyBorder="1" applyProtection="1"/>
    <xf numFmtId="14" fontId="1" fillId="5" borderId="2" xfId="0" applyNumberFormat="1" applyFont="1" applyFill="1" applyBorder="1" applyProtection="1"/>
    <xf numFmtId="8" fontId="1" fillId="5" borderId="2" xfId="0" applyNumberFormat="1" applyFont="1" applyFill="1" applyBorder="1" applyProtection="1"/>
    <xf numFmtId="8" fontId="1" fillId="4" borderId="2" xfId="0" applyNumberFormat="1" applyFont="1" applyFill="1" applyBorder="1" applyProtection="1"/>
    <xf numFmtId="14" fontId="1" fillId="5" borderId="2" xfId="0" applyNumberFormat="1" applyFont="1" applyFill="1" applyBorder="1" applyAlignment="1" applyProtection="1">
      <alignment horizontal="right"/>
    </xf>
    <xf numFmtId="8" fontId="1" fillId="3" borderId="2" xfId="0" applyNumberFormat="1" applyFont="1" applyFill="1" applyBorder="1" applyProtection="1"/>
    <xf numFmtId="0" fontId="1" fillId="5" borderId="1" xfId="0" applyFont="1" applyFill="1" applyBorder="1" applyProtection="1"/>
    <xf numFmtId="14" fontId="1" fillId="5" borderId="1" xfId="0" applyNumberFormat="1" applyFont="1" applyFill="1" applyBorder="1" applyProtection="1"/>
    <xf numFmtId="14" fontId="1" fillId="5" borderId="1" xfId="0" applyNumberFormat="1" applyFont="1" applyFill="1" applyBorder="1" applyAlignment="1" applyProtection="1">
      <alignment horizontal="right"/>
    </xf>
    <xf numFmtId="0" fontId="1" fillId="3" borderId="1" xfId="0" applyFont="1" applyFill="1" applyBorder="1" applyProtection="1"/>
    <xf numFmtId="0" fontId="1" fillId="5" borderId="1" xfId="0" applyNumberFormat="1" applyFont="1" applyFill="1" applyBorder="1" applyProtection="1"/>
    <xf numFmtId="0" fontId="1" fillId="5" borderId="1" xfId="0" applyFont="1" applyFill="1" applyBorder="1" applyAlignment="1" applyProtection="1">
      <alignment horizontal="right"/>
    </xf>
    <xf numFmtId="14" fontId="5" fillId="5" borderId="2" xfId="0" applyNumberFormat="1" applyFont="1" applyFill="1" applyBorder="1" applyProtection="1">
      <protection locked="0"/>
    </xf>
    <xf numFmtId="14" fontId="5" fillId="5" borderId="1" xfId="0" applyNumberFormat="1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14" fontId="5" fillId="5" borderId="1" xfId="0" applyNumberFormat="1" applyFont="1" applyFill="1" applyBorder="1" applyAlignment="1" applyProtection="1">
      <alignment shrinkToFit="1"/>
      <protection locked="0"/>
    </xf>
    <xf numFmtId="0" fontId="5" fillId="5" borderId="1" xfId="0" applyFont="1" applyFill="1" applyBorder="1" applyAlignment="1" applyProtection="1">
      <alignment shrinkToFit="1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8" fontId="1" fillId="5" borderId="2" xfId="0" applyNumberFormat="1" applyFont="1" applyFill="1" applyBorder="1" applyProtection="1">
      <protection locked="0"/>
    </xf>
    <xf numFmtId="3" fontId="1" fillId="5" borderId="1" xfId="0" applyNumberFormat="1" applyFont="1" applyFill="1" applyBorder="1" applyProtection="1"/>
    <xf numFmtId="0" fontId="1" fillId="0" borderId="2" xfId="0" applyFont="1" applyFill="1" applyBorder="1" applyProtection="1"/>
    <xf numFmtId="0" fontId="1" fillId="0" borderId="1" xfId="0" applyFont="1" applyFill="1" applyBorder="1" applyProtection="1"/>
    <xf numFmtId="0" fontId="1" fillId="0" borderId="1" xfId="0" quotePrefix="1" applyFont="1" applyFill="1" applyBorder="1" applyProtection="1"/>
    <xf numFmtId="0" fontId="4" fillId="0" borderId="1" xfId="0" quotePrefix="1" applyFont="1" applyFill="1" applyBorder="1" applyProtection="1"/>
    <xf numFmtId="0" fontId="5" fillId="0" borderId="1" xfId="0" applyFont="1" applyFill="1" applyBorder="1" applyProtection="1"/>
    <xf numFmtId="0" fontId="3" fillId="0" borderId="0" xfId="0" quotePrefix="1" applyFont="1" applyFill="1" applyProtection="1">
      <protection locked="0"/>
    </xf>
    <xf numFmtId="8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8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8" fontId="1" fillId="0" borderId="0" xfId="0" applyNumberFormat="1" applyFont="1" applyFill="1" applyProtection="1">
      <protection locked="0"/>
    </xf>
    <xf numFmtId="8" fontId="5" fillId="0" borderId="0" xfId="0" applyNumberFormat="1" applyFont="1" applyFill="1" applyProtection="1">
      <protection locked="0"/>
    </xf>
    <xf numFmtId="0" fontId="5" fillId="0" borderId="0" xfId="0" applyFont="1" applyFill="1" applyProtection="1">
      <protection locked="0"/>
    </xf>
    <xf numFmtId="8" fontId="10" fillId="0" borderId="0" xfId="0" applyNumberFormat="1" applyFont="1" applyFill="1" applyProtection="1">
      <protection locked="0"/>
    </xf>
    <xf numFmtId="0" fontId="8" fillId="0" borderId="0" xfId="0" applyFont="1" applyFill="1"/>
    <xf numFmtId="0" fontId="0" fillId="0" borderId="0" xfId="0" applyFill="1"/>
    <xf numFmtId="0" fontId="7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" fillId="5" borderId="2" xfId="0" applyNumberFormat="1" applyFont="1" applyFill="1" applyBorder="1" applyProtection="1">
      <protection locked="0"/>
    </xf>
    <xf numFmtId="14" fontId="1" fillId="5" borderId="2" xfId="0" applyNumberFormat="1" applyFont="1" applyFill="1" applyBorder="1" applyAlignment="1" applyProtection="1">
      <alignment shrinkToFit="1"/>
      <protection locked="0"/>
    </xf>
    <xf numFmtId="0" fontId="1" fillId="5" borderId="0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shrinkToFit="1"/>
      <protection locked="0"/>
    </xf>
    <xf numFmtId="17" fontId="4" fillId="6" borderId="1" xfId="0" quotePrefix="1" applyNumberFormat="1" applyFont="1" applyFill="1" applyBorder="1" applyProtection="1"/>
    <xf numFmtId="0" fontId="8" fillId="7" borderId="0" xfId="0" quotePrefix="1" applyFont="1" applyFill="1"/>
    <xf numFmtId="0" fontId="12" fillId="7" borderId="0" xfId="0" applyFont="1" applyFill="1"/>
    <xf numFmtId="8" fontId="0" fillId="7" borderId="0" xfId="0" applyNumberFormat="1" applyFill="1"/>
    <xf numFmtId="0" fontId="0" fillId="7" borderId="0" xfId="0" applyFill="1"/>
    <xf numFmtId="0" fontId="8" fillId="7" borderId="0" xfId="0" applyFont="1" applyFill="1"/>
    <xf numFmtId="0" fontId="13" fillId="7" borderId="0" xfId="0" applyFont="1" applyFill="1"/>
    <xf numFmtId="8" fontId="8" fillId="7" borderId="0" xfId="0" applyNumberFormat="1" applyFont="1" applyFill="1"/>
    <xf numFmtId="17" fontId="8" fillId="8" borderId="0" xfId="0" quotePrefix="1" applyNumberFormat="1" applyFont="1" applyFill="1"/>
    <xf numFmtId="0" fontId="13" fillId="8" borderId="0" xfId="0" applyFont="1" applyFill="1"/>
    <xf numFmtId="8" fontId="8" fillId="8" borderId="0" xfId="0" applyNumberFormat="1" applyFont="1" applyFill="1"/>
    <xf numFmtId="0" fontId="0" fillId="8" borderId="0" xfId="0" applyFill="1"/>
    <xf numFmtId="0" fontId="12" fillId="8" borderId="0" xfId="0" applyFont="1" applyFill="1"/>
    <xf numFmtId="8" fontId="0" fillId="8" borderId="0" xfId="0" applyNumberFormat="1" applyFill="1"/>
    <xf numFmtId="0" fontId="8" fillId="8" borderId="0" xfId="0" applyFont="1" applyFill="1"/>
    <xf numFmtId="0" fontId="9" fillId="9" borderId="0" xfId="0" applyFont="1" applyFill="1"/>
    <xf numFmtId="8" fontId="7" fillId="9" borderId="0" xfId="0" applyNumberFormat="1" applyFont="1" applyFill="1"/>
    <xf numFmtId="0" fontId="7" fillId="9" borderId="0" xfId="0" applyFont="1" applyFill="1"/>
    <xf numFmtId="0" fontId="7" fillId="9" borderId="0" xfId="0" applyFont="1" applyFill="1" applyAlignment="1">
      <alignment horizontal="right"/>
    </xf>
    <xf numFmtId="0" fontId="14" fillId="10" borderId="0" xfId="0" quotePrefix="1" applyFont="1" applyFill="1" applyProtection="1">
      <protection locked="0"/>
    </xf>
    <xf numFmtId="8" fontId="14" fillId="10" borderId="0" xfId="0" quotePrefix="1" applyNumberFormat="1" applyFont="1" applyFill="1" applyProtection="1">
      <protection locked="0"/>
    </xf>
    <xf numFmtId="8" fontId="15" fillId="10" borderId="0" xfId="0" applyNumberFormat="1" applyFont="1" applyFill="1" applyProtection="1">
      <protection locked="0"/>
    </xf>
    <xf numFmtId="0" fontId="15" fillId="10" borderId="0" xfId="0" quotePrefix="1" applyFont="1" applyFill="1" applyProtection="1">
      <protection locked="0"/>
    </xf>
    <xf numFmtId="0" fontId="14" fillId="10" borderId="1" xfId="0" quotePrefix="1" applyFont="1" applyFill="1" applyBorder="1" applyProtection="1"/>
    <xf numFmtId="8" fontId="0" fillId="8" borderId="0" xfId="0" applyNumberFormat="1" applyFont="1" applyFill="1"/>
    <xf numFmtId="0" fontId="8" fillId="8" borderId="0" xfId="0" quotePrefix="1" applyFont="1" applyFill="1"/>
    <xf numFmtId="0" fontId="8" fillId="15" borderId="11" xfId="0" applyFont="1" applyFill="1" applyBorder="1"/>
    <xf numFmtId="0" fontId="2" fillId="7" borderId="11" xfId="0" applyFont="1" applyFill="1" applyBorder="1"/>
    <xf numFmtId="0" fontId="8" fillId="0" borderId="11" xfId="0" applyFont="1" applyBorder="1"/>
    <xf numFmtId="0" fontId="8" fillId="14" borderId="6" xfId="0" applyFont="1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164" fontId="0" fillId="0" borderId="8" xfId="0" applyNumberFormat="1" applyBorder="1"/>
    <xf numFmtId="0" fontId="8" fillId="16" borderId="11" xfId="0" applyFont="1" applyFill="1" applyBorder="1" applyAlignment="1">
      <alignment horizontal="right"/>
    </xf>
    <xf numFmtId="0" fontId="8" fillId="14" borderId="6" xfId="0" applyFont="1" applyFill="1" applyBorder="1" applyAlignment="1">
      <alignment horizontal="right"/>
    </xf>
    <xf numFmtId="0" fontId="0" fillId="19" borderId="11" xfId="0" applyFill="1" applyBorder="1"/>
    <xf numFmtId="0" fontId="0" fillId="11" borderId="11" xfId="0" applyFill="1" applyBorder="1"/>
    <xf numFmtId="0" fontId="0" fillId="10" borderId="11" xfId="0" applyFill="1" applyBorder="1"/>
    <xf numFmtId="0" fontId="0" fillId="12" borderId="11" xfId="0" applyFill="1" applyBorder="1"/>
    <xf numFmtId="0" fontId="0" fillId="22" borderId="11" xfId="0" applyFill="1" applyBorder="1"/>
    <xf numFmtId="0" fontId="9" fillId="6" borderId="11" xfId="0" applyFont="1" applyFill="1" applyBorder="1"/>
    <xf numFmtId="0" fontId="0" fillId="23" borderId="11" xfId="0" applyFill="1" applyBorder="1"/>
    <xf numFmtId="0" fontId="7" fillId="17" borderId="3" xfId="0" applyFont="1" applyFill="1" applyBorder="1" applyAlignment="1">
      <alignment horizontal="right"/>
    </xf>
    <xf numFmtId="0" fontId="8" fillId="14" borderId="11" xfId="0" applyFont="1" applyFill="1" applyBorder="1" applyAlignment="1">
      <alignment horizontal="right"/>
    </xf>
    <xf numFmtId="0" fontId="7" fillId="17" borderId="4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0" fillId="24" borderId="1" xfId="0" applyFill="1" applyBorder="1"/>
    <xf numFmtId="0" fontId="8" fillId="7" borderId="11" xfId="0" applyFont="1" applyFill="1" applyBorder="1" applyAlignment="1">
      <alignment horizontal="right"/>
    </xf>
    <xf numFmtId="0" fontId="7" fillId="17" borderId="11" xfId="0" applyFont="1" applyFill="1" applyBorder="1" applyAlignment="1">
      <alignment horizontal="right"/>
    </xf>
    <xf numFmtId="0" fontId="7" fillId="17" borderId="12" xfId="0" applyFont="1" applyFill="1" applyBorder="1" applyAlignment="1">
      <alignment horizontal="center"/>
    </xf>
    <xf numFmtId="164" fontId="0" fillId="0" borderId="7" xfId="0" applyNumberFormat="1" applyBorder="1"/>
    <xf numFmtId="0" fontId="0" fillId="24" borderId="3" xfId="0" applyFill="1" applyBorder="1"/>
    <xf numFmtId="0" fontId="0" fillId="24" borderId="4" xfId="0" applyFill="1" applyBorder="1"/>
    <xf numFmtId="0" fontId="0" fillId="0" borderId="4" xfId="0" applyBorder="1"/>
    <xf numFmtId="0" fontId="0" fillId="24" borderId="11" xfId="0" applyFill="1" applyBorder="1"/>
    <xf numFmtId="0" fontId="9" fillId="20" borderId="11" xfId="0" applyFont="1" applyFill="1" applyBorder="1"/>
    <xf numFmtId="0" fontId="0" fillId="21" borderId="11" xfId="0" applyFill="1" applyBorder="1"/>
    <xf numFmtId="0" fontId="9" fillId="13" borderId="11" xfId="0" applyFont="1" applyFill="1" applyBorder="1"/>
    <xf numFmtId="0" fontId="9" fillId="18" borderId="11" xfId="0" applyFont="1" applyFill="1" applyBorder="1"/>
    <xf numFmtId="0" fontId="8" fillId="14" borderId="11" xfId="0" applyFont="1" applyFill="1" applyBorder="1"/>
    <xf numFmtId="0" fontId="7" fillId="17" borderId="3" xfId="0" applyFont="1" applyFill="1" applyBorder="1"/>
    <xf numFmtId="0" fontId="7" fillId="17" borderId="4" xfId="0" applyFont="1" applyFill="1" applyBorder="1"/>
    <xf numFmtId="0" fontId="7" fillId="17" borderId="5" xfId="0" applyFont="1" applyFill="1" applyBorder="1"/>
    <xf numFmtId="164" fontId="8" fillId="0" borderId="7" xfId="0" applyNumberFormat="1" applyFont="1" applyBorder="1"/>
    <xf numFmtId="164" fontId="8" fillId="0" borderId="8" xfId="0" applyNumberFormat="1" applyFont="1" applyBorder="1"/>
    <xf numFmtId="0" fontId="16" fillId="0" borderId="0" xfId="0" applyFont="1"/>
    <xf numFmtId="0" fontId="0" fillId="24" borderId="14" xfId="0" applyFill="1" applyBorder="1"/>
    <xf numFmtId="0" fontId="0" fillId="24" borderId="15" xfId="0" applyFill="1" applyBorder="1"/>
    <xf numFmtId="0" fontId="0" fillId="0" borderId="15" xfId="0" applyBorder="1"/>
    <xf numFmtId="0" fontId="0" fillId="0" borderId="16" xfId="0" applyBorder="1"/>
    <xf numFmtId="0" fontId="9" fillId="22" borderId="6" xfId="0" applyFont="1" applyFill="1" applyBorder="1"/>
    <xf numFmtId="0" fontId="9" fillId="22" borderId="7" xfId="0" applyFont="1" applyFill="1" applyBorder="1"/>
    <xf numFmtId="0" fontId="9" fillId="22" borderId="8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11" xfId="0" applyFill="1" applyBorder="1"/>
    <xf numFmtId="0" fontId="0" fillId="7" borderId="1" xfId="0" applyFill="1" applyBorder="1"/>
    <xf numFmtId="0" fontId="0" fillId="7" borderId="12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7" fillId="17" borderId="3" xfId="0" applyFont="1" applyFill="1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7" fillId="17" borderId="20" xfId="0" applyFont="1" applyFill="1" applyBorder="1" applyAlignment="1">
      <alignment horizontal="center"/>
    </xf>
    <xf numFmtId="0" fontId="7" fillId="17" borderId="21" xfId="0" applyFont="1" applyFill="1" applyBorder="1" applyAlignment="1">
      <alignment horizontal="center"/>
    </xf>
    <xf numFmtId="0" fontId="7" fillId="17" borderId="22" xfId="0" applyFont="1" applyFill="1" applyBorder="1" applyAlignment="1">
      <alignment horizontal="center"/>
    </xf>
    <xf numFmtId="0" fontId="7" fillId="17" borderId="23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7" fillId="17" borderId="17" xfId="0" applyFont="1" applyFill="1" applyBorder="1" applyAlignment="1">
      <alignment horizontal="center"/>
    </xf>
    <xf numFmtId="0" fontId="7" fillId="17" borderId="29" xfId="0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8" borderId="2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24" borderId="26" xfId="0" applyFill="1" applyBorder="1"/>
    <xf numFmtId="0" fontId="0" fillId="24" borderId="27" xfId="0" applyFill="1" applyBorder="1"/>
    <xf numFmtId="0" fontId="0" fillId="24" borderId="18" xfId="0" applyFill="1" applyBorder="1"/>
    <xf numFmtId="0" fontId="0" fillId="24" borderId="6" xfId="0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17" xfId="0" applyFill="1" applyBorder="1"/>
    <xf numFmtId="0" fontId="0" fillId="2" borderId="23" xfId="0" applyFill="1" applyBorder="1"/>
    <xf numFmtId="0" fontId="0" fillId="2" borderId="21" xfId="0" applyFill="1" applyBorder="1"/>
    <xf numFmtId="0" fontId="0" fillId="2" borderId="29" xfId="0" applyFill="1" applyBorder="1"/>
    <xf numFmtId="0" fontId="0" fillId="24" borderId="28" xfId="0" applyFill="1" applyBorder="1"/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0" fillId="7" borderId="21" xfId="0" applyFill="1" applyBorder="1"/>
    <xf numFmtId="0" fontId="0" fillId="7" borderId="22" xfId="0" applyFill="1" applyBorder="1"/>
    <xf numFmtId="0" fontId="0" fillId="24" borderId="11" xfId="0" applyFill="1" applyBorder="1" applyAlignment="1">
      <alignment horizontal="left"/>
    </xf>
    <xf numFmtId="0" fontId="0" fillId="24" borderId="14" xfId="0" applyFill="1" applyBorder="1" applyAlignment="1">
      <alignment horizontal="left"/>
    </xf>
    <xf numFmtId="0" fontId="0" fillId="24" borderId="12" xfId="0" applyFill="1" applyBorder="1"/>
    <xf numFmtId="0" fontId="0" fillId="24" borderId="16" xfId="0" applyFill="1" applyBorder="1"/>
    <xf numFmtId="0" fontId="0" fillId="0" borderId="9" xfId="0" applyBorder="1"/>
    <xf numFmtId="0" fontId="0" fillId="7" borderId="9" xfId="0" applyFill="1" applyBorder="1"/>
    <xf numFmtId="0" fontId="0" fillId="7" borderId="25" xfId="0" applyFill="1" applyBorder="1"/>
    <xf numFmtId="0" fontId="0" fillId="7" borderId="10" xfId="0" applyFill="1" applyBorder="1"/>
    <xf numFmtId="0" fontId="0" fillId="24" borderId="5" xfId="0" applyFill="1" applyBorder="1"/>
    <xf numFmtId="0" fontId="16" fillId="0" borderId="13" xfId="0" applyFont="1" applyBorder="1" applyAlignment="1">
      <alignment horizontal="left" vertical="center"/>
    </xf>
    <xf numFmtId="0" fontId="17" fillId="22" borderId="1" xfId="0" quotePrefix="1" applyFont="1" applyFill="1" applyBorder="1" applyProtection="1"/>
    <xf numFmtId="8" fontId="4" fillId="22" borderId="0" xfId="0" applyNumberFormat="1" applyFont="1" applyFill="1" applyProtection="1">
      <protection locked="0"/>
    </xf>
  </cellXfs>
  <cellStyles count="1">
    <cellStyle name="Standard" xfId="0" builtinId="0"/>
  </cellStyles>
  <dxfs count="108"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90000"/>
        </patternFill>
      </fill>
    </dxf>
    <dxf>
      <fill>
        <patternFill>
          <bgColor rgb="FFFF6699"/>
        </patternFill>
      </fill>
    </dxf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90000"/>
        </patternFill>
      </fill>
    </dxf>
    <dxf>
      <fill>
        <patternFill>
          <bgColor rgb="FFFF6699"/>
        </patternFill>
      </fill>
    </dxf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90000"/>
        </patternFill>
      </fill>
    </dxf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90000"/>
        </patternFill>
      </fill>
    </dxf>
    <dxf>
      <fill>
        <patternFill>
          <bgColor rgb="FFFF6699"/>
        </patternFill>
      </fill>
    </dxf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90000"/>
        </patternFill>
      </fill>
    </dxf>
    <dxf>
      <fill>
        <patternFill>
          <bgColor rgb="FFFF6699"/>
        </patternFill>
      </fill>
    </dxf>
    <dxf>
      <fill>
        <patternFill>
          <bgColor theme="4"/>
        </patternFill>
      </fill>
    </dxf>
    <dxf>
      <fill>
        <patternFill>
          <bgColor theme="4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rgb="FF99FF99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990000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6699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6699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00B05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6699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00B050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6699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  <dxf>
      <fill>
        <patternFill>
          <bgColor rgb="FF00B050"/>
        </patternFill>
      </fill>
    </dxf>
    <dxf>
      <font>
        <b/>
        <i val="0"/>
        <strike val="0"/>
      </font>
      <fill>
        <patternFill>
          <bgColor rgb="FFFF6699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00CC99"/>
      <color rgb="FFFF6699"/>
      <color rgb="FFFFFFCC"/>
      <color rgb="FFFFFF99"/>
      <color rgb="FF990000"/>
      <color rgb="FFFFFF00"/>
      <color rgb="FF00FF00"/>
      <color rgb="FFFF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Stat!$G$3</c:f>
              <c:strCache>
                <c:ptCount val="1"/>
                <c:pt idx="0">
                  <c:v>Generierte Anfragen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Stat!$H$2:$P$2</c:f>
              <c:strCache>
                <c:ptCount val="9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</c:v>
                </c:pt>
                <c:pt idx="6">
                  <c:v>Januar</c:v>
                </c:pt>
                <c:pt idx="7">
                  <c:v>Februar</c:v>
                </c:pt>
                <c:pt idx="8">
                  <c:v>März</c:v>
                </c:pt>
              </c:strCache>
            </c:strRef>
          </c:cat>
          <c:val>
            <c:numRef>
              <c:f>Stat!$H$3:$P$3</c:f>
              <c:numCache>
                <c:formatCode>General</c:formatCode>
                <c:ptCount val="9"/>
                <c:pt idx="0">
                  <c:v>21</c:v>
                </c:pt>
                <c:pt idx="1">
                  <c:v>23</c:v>
                </c:pt>
                <c:pt idx="2">
                  <c:v>44</c:v>
                </c:pt>
                <c:pt idx="3">
                  <c:v>49</c:v>
                </c:pt>
                <c:pt idx="4">
                  <c:v>58</c:v>
                </c:pt>
                <c:pt idx="5">
                  <c:v>34</c:v>
                </c:pt>
                <c:pt idx="6">
                  <c:v>72</c:v>
                </c:pt>
                <c:pt idx="7">
                  <c:v>44</c:v>
                </c:pt>
                <c:pt idx="8">
                  <c:v>28</c:v>
                </c:pt>
              </c:numCache>
            </c:numRef>
          </c:val>
        </c:ser>
        <c:ser>
          <c:idx val="1"/>
          <c:order val="1"/>
          <c:tx>
            <c:strRef>
              <c:f>Stat!$G$4</c:f>
              <c:strCache>
                <c:ptCount val="1"/>
                <c:pt idx="0">
                  <c:v>Generierte Abschlüsse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Stat!$H$2:$P$2</c:f>
              <c:strCache>
                <c:ptCount val="9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</c:v>
                </c:pt>
                <c:pt idx="6">
                  <c:v>Januar</c:v>
                </c:pt>
                <c:pt idx="7">
                  <c:v>Februar</c:v>
                </c:pt>
                <c:pt idx="8">
                  <c:v>März</c:v>
                </c:pt>
              </c:strCache>
            </c:strRef>
          </c:cat>
          <c:val>
            <c:numRef>
              <c:f>Stat!$H$4:$P$4</c:f>
              <c:numCache>
                <c:formatCode>General</c:formatCode>
                <c:ptCount val="9"/>
                <c:pt idx="0">
                  <c:v>15</c:v>
                </c:pt>
                <c:pt idx="1">
                  <c:v>16</c:v>
                </c:pt>
                <c:pt idx="2">
                  <c:v>31</c:v>
                </c:pt>
                <c:pt idx="3">
                  <c:v>37</c:v>
                </c:pt>
                <c:pt idx="4">
                  <c:v>36</c:v>
                </c:pt>
                <c:pt idx="5">
                  <c:v>14</c:v>
                </c:pt>
                <c:pt idx="6">
                  <c:v>27</c:v>
                </c:pt>
                <c:pt idx="7">
                  <c:v>11</c:v>
                </c:pt>
                <c:pt idx="8">
                  <c:v>4</c:v>
                </c:pt>
              </c:numCache>
            </c:numRef>
          </c:val>
        </c:ser>
        <c:ser>
          <c:idx val="2"/>
          <c:order val="2"/>
          <c:tx>
            <c:strRef>
              <c:f>Stat!$G$5</c:f>
              <c:strCache>
                <c:ptCount val="1"/>
                <c:pt idx="0">
                  <c:v>Keine Abschlüsse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Stat!$H$2:$P$2</c:f>
              <c:strCache>
                <c:ptCount val="9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</c:v>
                </c:pt>
                <c:pt idx="6">
                  <c:v>Januar</c:v>
                </c:pt>
                <c:pt idx="7">
                  <c:v>Februar</c:v>
                </c:pt>
                <c:pt idx="8">
                  <c:v>März</c:v>
                </c:pt>
              </c:strCache>
            </c:strRef>
          </c:cat>
          <c:val>
            <c:numRef>
              <c:f>Stat!$H$5:$P$5</c:f>
              <c:numCache>
                <c:formatCode>General</c:formatCode>
                <c:ptCount val="9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12</c:v>
                </c:pt>
                <c:pt idx="4">
                  <c:v>22</c:v>
                </c:pt>
                <c:pt idx="5">
                  <c:v>20</c:v>
                </c:pt>
                <c:pt idx="6">
                  <c:v>45</c:v>
                </c:pt>
                <c:pt idx="7">
                  <c:v>33</c:v>
                </c:pt>
                <c:pt idx="8">
                  <c:v>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99605128"/>
        <c:axId val="299605912"/>
      </c:barChart>
      <c:catAx>
        <c:axId val="2996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605912"/>
        <c:crosses val="autoZero"/>
        <c:auto val="1"/>
        <c:lblAlgn val="ctr"/>
        <c:lblOffset val="100"/>
        <c:noMultiLvlLbl val="0"/>
      </c:catAx>
      <c:valAx>
        <c:axId val="29960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6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Stat!$G$7</c:f>
              <c:strCache>
                <c:ptCount val="1"/>
                <c:pt idx="0">
                  <c:v>Erfolgsquote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Stat!$H$6:$P$6</c:f>
              <c:strCache>
                <c:ptCount val="9"/>
                <c:pt idx="0">
                  <c:v>Juli</c:v>
                </c:pt>
                <c:pt idx="1">
                  <c:v>August</c:v>
                </c:pt>
                <c:pt idx="2">
                  <c:v>September</c:v>
                </c:pt>
                <c:pt idx="3">
                  <c:v>Oktober</c:v>
                </c:pt>
                <c:pt idx="4">
                  <c:v>November</c:v>
                </c:pt>
                <c:pt idx="5">
                  <c:v>Dezember</c:v>
                </c:pt>
                <c:pt idx="6">
                  <c:v>Januar</c:v>
                </c:pt>
                <c:pt idx="7">
                  <c:v>Februar</c:v>
                </c:pt>
                <c:pt idx="8">
                  <c:v>März</c:v>
                </c:pt>
              </c:strCache>
            </c:strRef>
          </c:cat>
          <c:val>
            <c:numRef>
              <c:f>Stat!$H$7:$P$7</c:f>
              <c:numCache>
                <c:formatCode>0.0%</c:formatCode>
                <c:ptCount val="9"/>
                <c:pt idx="0">
                  <c:v>0.7142857142857143</c:v>
                </c:pt>
                <c:pt idx="1">
                  <c:v>0.69565217391304346</c:v>
                </c:pt>
                <c:pt idx="2">
                  <c:v>0.70454545454545459</c:v>
                </c:pt>
                <c:pt idx="3">
                  <c:v>0.75510204081632648</c:v>
                </c:pt>
                <c:pt idx="4">
                  <c:v>0.62068965517241381</c:v>
                </c:pt>
                <c:pt idx="5">
                  <c:v>0.41176470588235292</c:v>
                </c:pt>
                <c:pt idx="6">
                  <c:v>0.375</c:v>
                </c:pt>
                <c:pt idx="7">
                  <c:v>0.25</c:v>
                </c:pt>
                <c:pt idx="8">
                  <c:v>0.14285714285714285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99607480"/>
        <c:axId val="299606304"/>
      </c:lineChart>
      <c:catAx>
        <c:axId val="29960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606304"/>
        <c:crosses val="autoZero"/>
        <c:auto val="1"/>
        <c:lblAlgn val="ctr"/>
        <c:lblOffset val="100"/>
        <c:noMultiLvlLbl val="0"/>
      </c:catAx>
      <c:valAx>
        <c:axId val="2996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60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Anfragen - Sortimentsanteile</a:t>
            </a:r>
            <a:r>
              <a:rPr lang="de-DE" baseline="0"/>
              <a:t> 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invertIfNegative val="0"/>
            <c:bubble3D val="0"/>
            <c:spPr>
              <a:solidFill>
                <a:srgbClr val="99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99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invertIfNegative val="0"/>
            <c:bubble3D val="0"/>
            <c:spPr>
              <a:solidFill>
                <a:srgbClr val="99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invertIfNegative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7"/>
            <c:invertIfNegative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3"/>
            <c:invertIfNegative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Sort!$O$4:$O$31</c:f>
              <c:strCache>
                <c:ptCount val="28"/>
                <c:pt idx="0">
                  <c:v>Büro</c:v>
                </c:pt>
                <c:pt idx="1">
                  <c:v>Fanartikel</c:v>
                </c:pt>
                <c:pt idx="2">
                  <c:v>Feuerzeuge</c:v>
                </c:pt>
                <c:pt idx="3">
                  <c:v>Fleecejacken</c:v>
                </c:pt>
                <c:pt idx="4">
                  <c:v>Freizeit, Reise, Sport</c:v>
                </c:pt>
                <c:pt idx="5">
                  <c:v>Hemden</c:v>
                </c:pt>
                <c:pt idx="6">
                  <c:v>Home &amp; Living</c:v>
                </c:pt>
                <c:pt idx="7">
                  <c:v>Hoodies</c:v>
                </c:pt>
                <c:pt idx="8">
                  <c:v>Jacken - Rest</c:v>
                </c:pt>
                <c:pt idx="9">
                  <c:v>Poloshirts</c:v>
                </c:pt>
                <c:pt idx="10">
                  <c:v>Präsente</c:v>
                </c:pt>
                <c:pt idx="11">
                  <c:v>Rucksäcke</c:v>
                </c:pt>
                <c:pt idx="12">
                  <c:v>Schirme</c:v>
                </c:pt>
                <c:pt idx="13">
                  <c:v>Schlüsselanhänger</c:v>
                </c:pt>
                <c:pt idx="14">
                  <c:v>Schreibgeräte</c:v>
                </c:pt>
                <c:pt idx="15">
                  <c:v>Softshelljacken</c:v>
                </c:pt>
                <c:pt idx="16">
                  <c:v>Sonnenbrillen</c:v>
                </c:pt>
                <c:pt idx="17">
                  <c:v>Sweatshirts</c:v>
                </c:pt>
                <c:pt idx="18">
                  <c:v>Taschen</c:v>
                </c:pt>
                <c:pt idx="19">
                  <c:v>Taschenlampen</c:v>
                </c:pt>
                <c:pt idx="20">
                  <c:v>Technik</c:v>
                </c:pt>
                <c:pt idx="21">
                  <c:v>Tools</c:v>
                </c:pt>
                <c:pt idx="22">
                  <c:v>Trinkgefäße</c:v>
                </c:pt>
                <c:pt idx="23">
                  <c:v>T-Shirts</c:v>
                </c:pt>
                <c:pt idx="24">
                  <c:v>Wellness</c:v>
                </c:pt>
                <c:pt idx="25">
                  <c:v>Caps</c:v>
                </c:pt>
                <c:pt idx="26">
                  <c:v>Schals &amp; Accessoires</c:v>
                </c:pt>
                <c:pt idx="27">
                  <c:v>Textilien generell</c:v>
                </c:pt>
              </c:strCache>
            </c:strRef>
          </c:cat>
          <c:val>
            <c:numRef>
              <c:f>Sort!$P$4:$P$31</c:f>
              <c:numCache>
                <c:formatCode>General</c:formatCode>
                <c:ptCount val="28"/>
                <c:pt idx="0">
                  <c:v>3</c:v>
                </c:pt>
                <c:pt idx="1">
                  <c:v>16</c:v>
                </c:pt>
                <c:pt idx="2">
                  <c:v>2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11</c:v>
                </c:pt>
                <c:pt idx="9">
                  <c:v>13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10</c:v>
                </c:pt>
                <c:pt idx="15">
                  <c:v>38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99608264"/>
        <c:axId val="299608656"/>
      </c:barChart>
      <c:catAx>
        <c:axId val="299608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608656"/>
        <c:crosses val="autoZero"/>
        <c:auto val="1"/>
        <c:lblAlgn val="ctr"/>
        <c:lblOffset val="100"/>
        <c:noMultiLvlLbl val="0"/>
      </c:catAx>
      <c:valAx>
        <c:axId val="29960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60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Anfragen Jacken - Monatsentwicklung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99FF99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Sort!$B$72:$M$72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Sort!$B$73:$M$73</c:f>
              <c:numCache>
                <c:formatCode>General</c:formatCode>
                <c:ptCount val="12"/>
                <c:pt idx="0">
                  <c:v>25</c:v>
                </c:pt>
                <c:pt idx="1">
                  <c:v>24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712840"/>
        <c:axId val="103714800"/>
      </c:lineChart>
      <c:catAx>
        <c:axId val="103712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714800"/>
        <c:crosses val="autoZero"/>
        <c:auto val="1"/>
        <c:lblAlgn val="ctr"/>
        <c:lblOffset val="100"/>
        <c:noMultiLvlLbl val="0"/>
      </c:catAx>
      <c:valAx>
        <c:axId val="1037148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712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Anfragen Textilien gesamt - Monatsentwicklung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99FF99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Sort!$B$94:$M$94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Sort!$B$95:$M$95</c:f>
              <c:numCache>
                <c:formatCode>General</c:formatCode>
                <c:ptCount val="12"/>
                <c:pt idx="0">
                  <c:v>44</c:v>
                </c:pt>
                <c:pt idx="1">
                  <c:v>33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715976"/>
        <c:axId val="383889896"/>
      </c:lineChart>
      <c:catAx>
        <c:axId val="1037159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889896"/>
        <c:crosses val="autoZero"/>
        <c:auto val="1"/>
        <c:lblAlgn val="ctr"/>
        <c:lblOffset val="100"/>
        <c:noMultiLvlLbl val="0"/>
      </c:catAx>
      <c:valAx>
        <c:axId val="383889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71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Kundenanteile - Anfragen monatlich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'NK-BK'!$A$4</c:f>
              <c:strCache>
                <c:ptCount val="1"/>
                <c:pt idx="0">
                  <c:v>Neukunden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'NK-BK'!$B$3:$D$3</c:f>
              <c:strCache>
                <c:ptCount val="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</c:strCache>
            </c:strRef>
          </c:cat>
          <c:val>
            <c:numRef>
              <c:f>'NK-BK'!$B$4:$D$4</c:f>
              <c:numCache>
                <c:formatCode>General</c:formatCode>
                <c:ptCount val="3"/>
                <c:pt idx="0">
                  <c:v>54</c:v>
                </c:pt>
                <c:pt idx="1">
                  <c:v>35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'NK-BK'!$A$5</c:f>
              <c:strCache>
                <c:ptCount val="1"/>
                <c:pt idx="0">
                  <c:v>Bestandskunden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'NK-BK'!$B$3:$D$3</c:f>
              <c:strCache>
                <c:ptCount val="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</c:strCache>
            </c:strRef>
          </c:cat>
          <c:val>
            <c:numRef>
              <c:f>'NK-BK'!$B$5:$D$5</c:f>
              <c:numCache>
                <c:formatCode>General</c:formatCode>
                <c:ptCount val="3"/>
                <c:pt idx="0">
                  <c:v>18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886368"/>
        <c:axId val="383887544"/>
      </c:barChart>
      <c:catAx>
        <c:axId val="3838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887544"/>
        <c:crosses val="autoZero"/>
        <c:auto val="1"/>
        <c:lblAlgn val="ctr"/>
        <c:lblOffset val="100"/>
        <c:noMultiLvlLbl val="0"/>
      </c:catAx>
      <c:valAx>
        <c:axId val="38388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88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Kundenanteile Anfragen in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BF37F7C-BF44-44C1-981A-547B65ECDF42}" type="VALUE">
                      <a:rPr lang="en-US"/>
                      <a:pPr/>
                      <a:t>[WERT]</a:t>
                    </a:fld>
                    <a:r>
                      <a:rPr lang="en-US" baseline="0"/>
                      <a:t> NK     </a:t>
                    </a:r>
                    <a:fld id="{ED927B37-255C-457C-B294-7EA812FDF6BC}" type="PERCENTAGE">
                      <a:rPr lang="en-US" baseline="0"/>
                      <a:pPr/>
                      <a:t>[PROZENTSATZ]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8BE657C-78F3-4C42-BD8E-7917EFB68B61}" type="VALUE">
                      <a:rPr lang="en-US"/>
                      <a:pPr/>
                      <a:t>[WERT]</a:t>
                    </a:fld>
                    <a:r>
                      <a:rPr lang="en-US" baseline="0"/>
                      <a:t> BK    </a:t>
                    </a:r>
                    <a:fld id="{D1CCE0C7-EE78-4ADC-BD07-2CC57F434463}" type="PERCENTAGE">
                      <a:rPr lang="en-US" baseline="0"/>
                      <a:pPr/>
                      <a:t>[PROZENTSATZ]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'NK-BK'!$O$4:$O$5</c:f>
              <c:strCache>
                <c:ptCount val="2"/>
                <c:pt idx="0">
                  <c:v>Neukunden</c:v>
                </c:pt>
                <c:pt idx="1">
                  <c:v>Bestandskunden</c:v>
                </c:pt>
              </c:strCache>
            </c:strRef>
          </c:cat>
          <c:val>
            <c:numRef>
              <c:f>'NK-BK'!$P$4:$P$5</c:f>
              <c:numCache>
                <c:formatCode>General</c:formatCode>
                <c:ptCount val="2"/>
                <c:pt idx="0">
                  <c:v>106</c:v>
                </c:pt>
                <c:pt idx="1">
                  <c:v>38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304801</xdr:colOff>
      <xdr:row>9</xdr:row>
      <xdr:rowOff>38100</xdr:rowOff>
    </xdr:from>
    <xdr:to>
      <xdr:col>5</xdr:col>
      <xdr:colOff>447675</xdr:colOff>
      <xdr:row>10</xdr:row>
      <xdr:rowOff>180975</xdr:rowOff>
    </xdr:to>
    <xdr:sp macro="" textlink="">
      <xdr:nvSpPr>
        <xdr:cNvPr id="2" name="Geschweifte Klammer rechts 1"/>
        <xdr:cNvSpPr/>
      </xdr:nvSpPr>
      <xdr:spPr>
        <a:xfrm>
          <a:off x="3190876" y="1781175"/>
          <a:ext cx="142874" cy="333375"/>
        </a:xfrm>
        <a:prstGeom prst="rightBrace">
          <a:avLst>
            <a:gd name="adj1" fmla="val 8333"/>
            <a:gd name="adj2" fmla="val 47778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304801</xdr:colOff>
      <xdr:row>12</xdr:row>
      <xdr:rowOff>28575</xdr:rowOff>
    </xdr:from>
    <xdr:to>
      <xdr:col>5</xdr:col>
      <xdr:colOff>485775</xdr:colOff>
      <xdr:row>15</xdr:row>
      <xdr:rowOff>171450</xdr:rowOff>
    </xdr:to>
    <xdr:sp macro="" textlink="">
      <xdr:nvSpPr>
        <xdr:cNvPr id="3" name="Geschweifte Klammer rechts 2"/>
        <xdr:cNvSpPr/>
      </xdr:nvSpPr>
      <xdr:spPr>
        <a:xfrm>
          <a:off x="3190876" y="2343150"/>
          <a:ext cx="180974" cy="714375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304800</xdr:colOff>
      <xdr:row>16</xdr:row>
      <xdr:rowOff>28576</xdr:rowOff>
    </xdr:from>
    <xdr:to>
      <xdr:col>5</xdr:col>
      <xdr:colOff>485775</xdr:colOff>
      <xdr:row>19</xdr:row>
      <xdr:rowOff>1</xdr:rowOff>
    </xdr:to>
    <xdr:sp macro="" textlink="">
      <xdr:nvSpPr>
        <xdr:cNvPr id="4" name="Geschweifte Klammer rechts 3"/>
        <xdr:cNvSpPr/>
      </xdr:nvSpPr>
      <xdr:spPr>
        <a:xfrm>
          <a:off x="3190875" y="3105151"/>
          <a:ext cx="180975" cy="552450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304800</xdr:colOff>
      <xdr:row>19</xdr:row>
      <xdr:rowOff>19050</xdr:rowOff>
    </xdr:from>
    <xdr:to>
      <xdr:col>5</xdr:col>
      <xdr:colOff>447674</xdr:colOff>
      <xdr:row>20</xdr:row>
      <xdr:rowOff>0</xdr:rowOff>
    </xdr:to>
    <xdr:sp macro="" textlink="">
      <xdr:nvSpPr>
        <xdr:cNvPr id="5" name="Geschweifte Klammer rechts 4"/>
        <xdr:cNvSpPr/>
      </xdr:nvSpPr>
      <xdr:spPr>
        <a:xfrm>
          <a:off x="3190875" y="3676650"/>
          <a:ext cx="142874" cy="180975"/>
        </a:xfrm>
        <a:prstGeom prst="rightBrace">
          <a:avLst>
            <a:gd name="adj1" fmla="val 8333"/>
            <a:gd name="adj2" fmla="val 47778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9523</xdr:colOff>
      <xdr:row>20</xdr:row>
      <xdr:rowOff>119061</xdr:rowOff>
    </xdr:from>
    <xdr:to>
      <xdr:col>17</xdr:col>
      <xdr:colOff>742949</xdr:colOff>
      <xdr:row>41</xdr:row>
      <xdr:rowOff>9524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619124</xdr:colOff>
      <xdr:row>44</xdr:row>
      <xdr:rowOff>185737</xdr:rowOff>
    </xdr:from>
    <xdr:to>
      <xdr:col>17</xdr:col>
      <xdr:colOff>752474</xdr:colOff>
      <xdr:row>65</xdr:row>
      <xdr:rowOff>76201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1333499</xdr:colOff>
      <xdr:row>33</xdr:row>
      <xdr:rowOff>80961</xdr:rowOff>
    </xdr:from>
    <xdr:to>
      <xdr:col>12</xdr:col>
      <xdr:colOff>266700</xdr:colOff>
      <xdr:row>66</xdr:row>
      <xdr:rowOff>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1323974</xdr:colOff>
      <xdr:row>77</xdr:row>
      <xdr:rowOff>109537</xdr:rowOff>
    </xdr:from>
    <xdr:to>
      <xdr:col>13</xdr:col>
      <xdr:colOff>161924</xdr:colOff>
      <xdr:row>91</xdr:row>
      <xdr:rowOff>171450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1333499</xdr:colOff>
      <xdr:row>106</xdr:row>
      <xdr:rowOff>4762</xdr:rowOff>
    </xdr:from>
    <xdr:to>
      <xdr:col>13</xdr:col>
      <xdr:colOff>114300</xdr:colOff>
      <xdr:row>120</xdr:row>
      <xdr:rowOff>80962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1152524</xdr:colOff>
      <xdr:row>9</xdr:row>
      <xdr:rowOff>185737</xdr:rowOff>
    </xdr:from>
    <xdr:to>
      <xdr:col>7</xdr:col>
      <xdr:colOff>504824</xdr:colOff>
      <xdr:row>25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10</xdr:row>
      <xdr:rowOff>4761</xdr:rowOff>
    </xdr:from>
    <xdr:to>
      <xdr:col>15</xdr:col>
      <xdr:colOff>9525</xdr:colOff>
      <xdr:row>25</xdr:row>
      <xdr:rowOff>180974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0"/>
  <sheetViews>
    <sheetView tabSelected="1" zoomScaleNormal="100" workbookViewId="0">
      <pane xSplit="18" ySplit="2" topLeftCell="S20" activePane="bottomRight" state="frozen"/>
      <selection pane="topRight" activeCell="J1" sqref="J1"/>
      <selection pane="bottomLeft" activeCell="A3" sqref="A3"/>
      <selection pane="bottomRight" activeCell="I150" sqref="I150"/>
    </sheetView>
  </sheetViews>
  <sheetFormatPr baseColWidth="10" defaultRowHeight="12" x14ac:dyDescent="0.2"/>
  <cols>
    <col min="1" max="1" width="7" style="12" customWidth="1"/>
    <col min="2" max="2" width="7.7109375" style="12" customWidth="1"/>
    <col min="3" max="3" width="4" style="12" customWidth="1"/>
    <col min="4" max="4" width="19.7109375" style="12" customWidth="1"/>
    <col min="5" max="5" width="19.140625" style="12" customWidth="1"/>
    <col min="6" max="6" width="11.42578125" style="12" customWidth="1"/>
    <col min="7" max="7" width="13.85546875" style="12" customWidth="1"/>
    <col min="8" max="8" width="9.28515625" style="12" customWidth="1"/>
    <col min="9" max="9" width="13.5703125" style="41" customWidth="1"/>
    <col min="10" max="10" width="3.42578125" style="12" customWidth="1"/>
    <col min="11" max="11" width="11.5703125" style="12" customWidth="1"/>
    <col min="12" max="12" width="7.42578125" style="7" customWidth="1"/>
    <col min="13" max="13" width="10.140625" style="67" customWidth="1"/>
    <col min="14" max="14" width="9" style="12" customWidth="1"/>
    <col min="15" max="15" width="15.85546875" style="46" customWidth="1"/>
    <col min="16" max="17" width="9.140625" style="12" customWidth="1"/>
    <col min="18" max="18" width="11.42578125" style="33" customWidth="1"/>
    <col min="19" max="19" width="10.5703125" style="33" customWidth="1"/>
    <col min="20" max="20" width="17.42578125" style="29" customWidth="1"/>
    <col min="21" max="21" width="12.5703125" style="29" customWidth="1"/>
    <col min="22" max="22" width="9.42578125" style="33" customWidth="1"/>
    <col min="23" max="23" width="11.42578125" style="30"/>
    <col min="24" max="25" width="11.42578125" style="33"/>
    <col min="26" max="26" width="16.140625" style="38" customWidth="1"/>
    <col min="27" max="27" width="11.42578125" style="30"/>
    <col min="28" max="28" width="12.7109375" style="32" customWidth="1"/>
    <col min="29" max="29" width="11.42578125" style="30"/>
    <col min="30" max="30" width="16.42578125" style="36" customWidth="1"/>
    <col min="31" max="31" width="12.85546875" style="11" customWidth="1"/>
    <col min="32" max="33" width="14.42578125" style="11" customWidth="1"/>
    <col min="34" max="16384" width="11.42578125" style="11"/>
  </cols>
  <sheetData>
    <row r="1" spans="1:34" s="4" customFormat="1" ht="45" x14ac:dyDescent="0.25">
      <c r="A1" s="1" t="s">
        <v>0</v>
      </c>
      <c r="B1" s="44" t="s">
        <v>43</v>
      </c>
      <c r="C1" s="44" t="s">
        <v>98</v>
      </c>
      <c r="D1" s="2" t="s">
        <v>1</v>
      </c>
      <c r="E1" s="2" t="s">
        <v>2</v>
      </c>
      <c r="F1" s="2" t="s">
        <v>99</v>
      </c>
      <c r="G1" s="2" t="s">
        <v>10</v>
      </c>
      <c r="H1" s="3" t="s">
        <v>40</v>
      </c>
      <c r="I1" s="2" t="s">
        <v>23</v>
      </c>
      <c r="J1" s="2"/>
      <c r="K1" s="2" t="s">
        <v>33</v>
      </c>
      <c r="L1" s="2" t="s">
        <v>100</v>
      </c>
      <c r="M1" s="3" t="s">
        <v>39</v>
      </c>
      <c r="N1" s="3" t="s">
        <v>34</v>
      </c>
      <c r="O1" s="3" t="s">
        <v>42</v>
      </c>
      <c r="P1" s="3" t="s">
        <v>38</v>
      </c>
      <c r="Q1" s="3" t="s">
        <v>35</v>
      </c>
      <c r="R1" s="18" t="s">
        <v>37</v>
      </c>
      <c r="S1" s="18" t="s">
        <v>36</v>
      </c>
      <c r="T1" s="18" t="s">
        <v>44</v>
      </c>
      <c r="U1" s="18" t="s">
        <v>11</v>
      </c>
      <c r="V1" s="19" t="s">
        <v>12</v>
      </c>
      <c r="W1" s="18" t="s">
        <v>13</v>
      </c>
      <c r="X1" s="19" t="s">
        <v>14</v>
      </c>
      <c r="Y1" s="18" t="s">
        <v>17</v>
      </c>
      <c r="Z1" s="18" t="s">
        <v>22</v>
      </c>
      <c r="AA1" s="18" t="s">
        <v>18</v>
      </c>
      <c r="AB1" s="18" t="s">
        <v>19</v>
      </c>
      <c r="AC1" s="18" t="s">
        <v>21</v>
      </c>
      <c r="AD1" s="20" t="s">
        <v>20</v>
      </c>
    </row>
    <row r="2" spans="1:34" s="4" customFormat="1" ht="16.5" customHeight="1" thickBot="1" x14ac:dyDescent="0.3">
      <c r="A2" s="5"/>
      <c r="B2" s="45"/>
      <c r="C2" s="4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2">
        <f>SUM(O3:O10003)</f>
        <v>115591.02999999997</v>
      </c>
      <c r="P2" s="6"/>
      <c r="Q2" s="6"/>
      <c r="R2" s="21"/>
      <c r="S2" s="21"/>
      <c r="T2" s="22">
        <f>SUM(T3:T10003)</f>
        <v>21637.920000000002</v>
      </c>
      <c r="U2" s="22">
        <f>SUM(U3:U10003)</f>
        <v>14721.64</v>
      </c>
      <c r="V2" s="21"/>
      <c r="W2" s="23">
        <f>SUM(W3:W10003)</f>
        <v>14710.84</v>
      </c>
      <c r="X2" s="21"/>
      <c r="Y2" s="24"/>
      <c r="Z2" s="21"/>
      <c r="AA2" s="25">
        <f>SUM(AA3:AA10003)</f>
        <v>494.74080000000004</v>
      </c>
      <c r="AB2" s="25">
        <f>SUM(AB3:AB10003)</f>
        <v>494.76</v>
      </c>
      <c r="AC2" s="25">
        <f>SUM(AC3:AC10003)</f>
        <v>-1.9200000000003103E-2</v>
      </c>
      <c r="AD2" s="26"/>
    </row>
    <row r="3" spans="1:34" x14ac:dyDescent="0.2">
      <c r="A3" s="7">
        <v>1</v>
      </c>
      <c r="B3" s="7"/>
      <c r="C3" s="7" t="s">
        <v>97</v>
      </c>
      <c r="D3" s="8" t="s">
        <v>48</v>
      </c>
      <c r="E3" s="9" t="s">
        <v>49</v>
      </c>
      <c r="F3" s="9" t="s">
        <v>74</v>
      </c>
      <c r="G3" s="7" t="s">
        <v>3</v>
      </c>
      <c r="H3" s="10">
        <v>42373</v>
      </c>
      <c r="I3" s="39" t="s">
        <v>26</v>
      </c>
      <c r="J3" s="10"/>
      <c r="K3" s="68" t="s">
        <v>224</v>
      </c>
      <c r="L3" s="68" t="s">
        <v>223</v>
      </c>
      <c r="M3" s="67">
        <v>63258</v>
      </c>
      <c r="N3" s="10">
        <v>42373</v>
      </c>
      <c r="O3" s="46">
        <v>3610</v>
      </c>
      <c r="P3" s="7"/>
      <c r="Q3" s="10"/>
      <c r="R3" s="27"/>
      <c r="S3" s="28"/>
      <c r="V3" s="27"/>
      <c r="W3" s="30">
        <f t="shared" ref="W3:W4" si="0">SUM(U3-(U3/100*V3))</f>
        <v>0</v>
      </c>
      <c r="X3" s="27"/>
      <c r="Y3" s="27"/>
      <c r="Z3" s="31"/>
      <c r="AA3" s="30">
        <f t="shared" ref="AA3:AA4" si="1">IF(Z3&lt;&gt;"",SUM(W3/100*Y3),0)</f>
        <v>0</v>
      </c>
      <c r="AC3" s="30">
        <f t="shared" ref="AC3:AC4" si="2">SUM(AA3-AB3)</f>
        <v>0</v>
      </c>
      <c r="AD3" s="48"/>
      <c r="AE3" s="16"/>
      <c r="AF3" s="16"/>
      <c r="AG3" s="16"/>
      <c r="AH3" s="16"/>
    </row>
    <row r="4" spans="1:34" x14ac:dyDescent="0.2">
      <c r="A4" s="12">
        <v>2</v>
      </c>
      <c r="C4" s="12" t="s">
        <v>97</v>
      </c>
      <c r="D4" s="13" t="s">
        <v>50</v>
      </c>
      <c r="E4" s="12" t="s">
        <v>51</v>
      </c>
      <c r="F4" s="12" t="s">
        <v>51</v>
      </c>
      <c r="G4" s="12" t="s">
        <v>5</v>
      </c>
      <c r="H4" s="14">
        <v>42373</v>
      </c>
      <c r="I4" s="40" t="s">
        <v>28</v>
      </c>
      <c r="K4" s="15" t="s">
        <v>64</v>
      </c>
      <c r="L4" s="70"/>
      <c r="M4" s="67">
        <v>63275</v>
      </c>
      <c r="N4" s="14">
        <v>42374</v>
      </c>
      <c r="O4" s="46">
        <v>455.36</v>
      </c>
      <c r="P4" s="12">
        <v>34233</v>
      </c>
      <c r="Q4" s="14">
        <v>42443</v>
      </c>
      <c r="S4" s="34"/>
      <c r="W4" s="30">
        <f t="shared" si="0"/>
        <v>0</v>
      </c>
      <c r="Z4" s="35"/>
      <c r="AA4" s="30">
        <f t="shared" si="1"/>
        <v>0</v>
      </c>
      <c r="AC4" s="30">
        <f t="shared" si="2"/>
        <v>0</v>
      </c>
      <c r="AD4" s="49"/>
      <c r="AE4" s="16"/>
      <c r="AF4" s="16"/>
      <c r="AG4" s="16"/>
      <c r="AH4" s="16"/>
    </row>
    <row r="5" spans="1:34" x14ac:dyDescent="0.2">
      <c r="A5" s="12">
        <v>3</v>
      </c>
      <c r="C5" s="12" t="s">
        <v>97</v>
      </c>
      <c r="D5" s="12" t="s">
        <v>52</v>
      </c>
      <c r="E5" s="15" t="s">
        <v>49</v>
      </c>
      <c r="F5" s="15" t="s">
        <v>74</v>
      </c>
      <c r="G5" s="12" t="s">
        <v>6</v>
      </c>
      <c r="H5" s="14">
        <v>42374</v>
      </c>
      <c r="I5" s="40" t="s">
        <v>27</v>
      </c>
      <c r="K5" s="15"/>
      <c r="L5" s="70"/>
      <c r="M5" s="67">
        <v>63259</v>
      </c>
      <c r="N5" s="14">
        <v>42374</v>
      </c>
      <c r="O5" s="46">
        <v>173.5</v>
      </c>
      <c r="Q5" s="14"/>
      <c r="R5" s="37"/>
      <c r="S5" s="34"/>
      <c r="W5" s="30">
        <f>SUM(U5-(U5/100*V5))</f>
        <v>0</v>
      </c>
      <c r="AA5" s="30">
        <f>IF(Z5&lt;&gt;"",SUM(W5/100*Y5),0)</f>
        <v>0</v>
      </c>
      <c r="AC5" s="30">
        <f>SUM(AA5-AB5)</f>
        <v>0</v>
      </c>
      <c r="AD5" s="50"/>
      <c r="AE5" s="16"/>
      <c r="AF5" s="16"/>
      <c r="AG5" s="16"/>
      <c r="AH5" s="16"/>
    </row>
    <row r="6" spans="1:34" x14ac:dyDescent="0.2">
      <c r="A6" s="12">
        <v>4</v>
      </c>
      <c r="C6" s="12" t="s">
        <v>97</v>
      </c>
      <c r="D6" s="12" t="s">
        <v>53</v>
      </c>
      <c r="E6" s="15" t="s">
        <v>49</v>
      </c>
      <c r="F6" s="15" t="s">
        <v>74</v>
      </c>
      <c r="G6" s="12" t="s">
        <v>6</v>
      </c>
      <c r="H6" s="14">
        <v>42373</v>
      </c>
      <c r="I6" s="40" t="s">
        <v>24</v>
      </c>
      <c r="J6" s="15"/>
      <c r="K6" s="15" t="s">
        <v>54</v>
      </c>
      <c r="L6" s="70"/>
      <c r="N6" s="15"/>
      <c r="W6" s="30">
        <f t="shared" ref="W6:W71" si="3">SUM(U6-(U6/100*V6))</f>
        <v>0</v>
      </c>
      <c r="AA6" s="30">
        <f t="shared" ref="AA6:AA71" si="4">IF(Z6&lt;&gt;"",SUM(W6/100*Y6),0)</f>
        <v>0</v>
      </c>
      <c r="AC6" s="30">
        <f t="shared" ref="AC6:AC71" si="5">SUM(AA6-AB6)</f>
        <v>0</v>
      </c>
      <c r="AD6" s="49"/>
      <c r="AE6" s="16"/>
      <c r="AF6" s="16"/>
      <c r="AG6" s="16"/>
      <c r="AH6" s="16"/>
    </row>
    <row r="7" spans="1:34" x14ac:dyDescent="0.2">
      <c r="A7" s="12">
        <v>5</v>
      </c>
      <c r="C7" s="12" t="s">
        <v>97</v>
      </c>
      <c r="D7" s="12" t="s">
        <v>55</v>
      </c>
      <c r="E7" s="15" t="s">
        <v>56</v>
      </c>
      <c r="F7" s="15" t="s">
        <v>82</v>
      </c>
      <c r="G7" s="12" t="s">
        <v>3</v>
      </c>
      <c r="H7" s="14">
        <v>42376</v>
      </c>
      <c r="I7" s="40" t="s">
        <v>25</v>
      </c>
      <c r="J7" s="15"/>
      <c r="K7" s="15" t="s">
        <v>57</v>
      </c>
      <c r="L7" s="70"/>
      <c r="N7" s="15"/>
      <c r="W7" s="30">
        <f t="shared" si="3"/>
        <v>0</v>
      </c>
      <c r="AA7" s="30">
        <f t="shared" si="4"/>
        <v>0</v>
      </c>
      <c r="AC7" s="30">
        <f t="shared" si="5"/>
        <v>0</v>
      </c>
      <c r="AD7" s="49"/>
      <c r="AE7" s="16"/>
      <c r="AF7" s="16"/>
      <c r="AG7" s="16"/>
      <c r="AH7" s="16"/>
    </row>
    <row r="8" spans="1:34" x14ac:dyDescent="0.2">
      <c r="A8" s="12">
        <v>6</v>
      </c>
      <c r="B8" s="12">
        <v>13785</v>
      </c>
      <c r="C8" s="12" t="s">
        <v>96</v>
      </c>
      <c r="D8" s="12" t="s">
        <v>58</v>
      </c>
      <c r="E8" s="15" t="s">
        <v>59</v>
      </c>
      <c r="F8" s="15" t="s">
        <v>59</v>
      </c>
      <c r="G8" s="12" t="s">
        <v>41</v>
      </c>
      <c r="H8" s="14">
        <v>42374</v>
      </c>
      <c r="I8" s="40" t="s">
        <v>32</v>
      </c>
      <c r="J8" s="15"/>
      <c r="K8" s="15" t="s">
        <v>60</v>
      </c>
      <c r="L8" s="70"/>
      <c r="M8" s="67">
        <v>63276</v>
      </c>
      <c r="N8" s="17">
        <v>42380</v>
      </c>
      <c r="O8" s="46">
        <v>221</v>
      </c>
      <c r="P8" s="12">
        <v>34093</v>
      </c>
      <c r="Q8" s="14">
        <v>42380</v>
      </c>
      <c r="R8" s="33">
        <v>27193</v>
      </c>
      <c r="S8" s="34">
        <v>42394</v>
      </c>
      <c r="T8" s="29">
        <v>221</v>
      </c>
      <c r="U8" s="29">
        <v>138</v>
      </c>
      <c r="W8" s="30">
        <f t="shared" si="3"/>
        <v>138</v>
      </c>
      <c r="X8" s="33" t="s">
        <v>16</v>
      </c>
      <c r="Y8" s="33">
        <v>4.5</v>
      </c>
      <c r="Z8" s="35">
        <v>42402</v>
      </c>
      <c r="AA8" s="30">
        <f t="shared" si="4"/>
        <v>6.2099999999999991</v>
      </c>
      <c r="AB8" s="32">
        <v>6.21</v>
      </c>
      <c r="AC8" s="30">
        <f t="shared" si="5"/>
        <v>-8.8817841970012523E-16</v>
      </c>
      <c r="AD8" s="94" t="s">
        <v>274</v>
      </c>
      <c r="AE8" s="16"/>
      <c r="AF8" s="16"/>
      <c r="AG8" s="16"/>
      <c r="AH8" s="16"/>
    </row>
    <row r="9" spans="1:34" x14ac:dyDescent="0.2">
      <c r="A9" s="12">
        <v>7</v>
      </c>
      <c r="C9" s="12" t="s">
        <v>97</v>
      </c>
      <c r="D9" s="12" t="s">
        <v>61</v>
      </c>
      <c r="E9" s="15" t="s">
        <v>62</v>
      </c>
      <c r="F9" s="15" t="s">
        <v>74</v>
      </c>
      <c r="G9" s="12" t="s">
        <v>3</v>
      </c>
      <c r="H9" s="14">
        <v>42380</v>
      </c>
      <c r="I9" s="40" t="s">
        <v>27</v>
      </c>
      <c r="J9" s="15"/>
      <c r="K9" s="15" t="s">
        <v>63</v>
      </c>
      <c r="L9" s="70"/>
      <c r="N9" s="15"/>
      <c r="Q9" s="14"/>
      <c r="S9" s="34"/>
      <c r="W9" s="30">
        <f t="shared" si="3"/>
        <v>0</v>
      </c>
      <c r="Z9" s="35"/>
      <c r="AA9" s="30">
        <f t="shared" si="4"/>
        <v>0</v>
      </c>
      <c r="AC9" s="30">
        <f t="shared" si="5"/>
        <v>0</v>
      </c>
      <c r="AD9" s="51"/>
      <c r="AE9" s="16"/>
      <c r="AF9" s="16"/>
      <c r="AG9" s="16"/>
      <c r="AH9" s="16"/>
    </row>
    <row r="10" spans="1:34" x14ac:dyDescent="0.2">
      <c r="A10" s="12">
        <v>8</v>
      </c>
      <c r="B10" s="12">
        <v>13797</v>
      </c>
      <c r="C10" s="69" t="s">
        <v>97</v>
      </c>
      <c r="D10" s="15" t="s">
        <v>65</v>
      </c>
      <c r="E10" s="15" t="s">
        <v>66</v>
      </c>
      <c r="F10" s="15" t="s">
        <v>74</v>
      </c>
      <c r="G10" s="12" t="s">
        <v>4</v>
      </c>
      <c r="H10" s="14">
        <v>42380</v>
      </c>
      <c r="I10" s="40" t="s">
        <v>32</v>
      </c>
      <c r="J10" s="15"/>
      <c r="K10" s="15" t="s">
        <v>67</v>
      </c>
      <c r="L10" s="68">
        <v>42381</v>
      </c>
      <c r="N10" s="15"/>
      <c r="O10" s="46">
        <v>205.5</v>
      </c>
      <c r="P10" s="12">
        <v>34140</v>
      </c>
      <c r="Q10" s="14">
        <v>42396</v>
      </c>
      <c r="R10" s="33">
        <v>27222</v>
      </c>
      <c r="S10" s="34">
        <v>42403</v>
      </c>
      <c r="T10" s="29">
        <v>205.5</v>
      </c>
      <c r="U10" s="29">
        <v>69</v>
      </c>
      <c r="W10" s="30">
        <f t="shared" si="3"/>
        <v>69</v>
      </c>
      <c r="X10" s="33" t="s">
        <v>16</v>
      </c>
      <c r="Y10" s="33">
        <v>4.5</v>
      </c>
      <c r="Z10" s="35">
        <v>42412</v>
      </c>
      <c r="AA10" s="30">
        <f t="shared" si="4"/>
        <v>3.1049999999999995</v>
      </c>
      <c r="AB10" s="32">
        <v>3.1</v>
      </c>
      <c r="AC10" s="30">
        <f t="shared" si="5"/>
        <v>4.9999999999994493E-3</v>
      </c>
      <c r="AD10" s="94" t="s">
        <v>274</v>
      </c>
      <c r="AE10" s="16"/>
      <c r="AF10" s="16"/>
      <c r="AG10" s="16"/>
      <c r="AH10" s="16"/>
    </row>
    <row r="11" spans="1:34" x14ac:dyDescent="0.2">
      <c r="A11" s="12">
        <v>9</v>
      </c>
      <c r="B11" s="12">
        <v>13784</v>
      </c>
      <c r="C11" s="12" t="s">
        <v>97</v>
      </c>
      <c r="D11" s="15" t="s">
        <v>68</v>
      </c>
      <c r="E11" s="15" t="s">
        <v>69</v>
      </c>
      <c r="F11" s="15" t="s">
        <v>94</v>
      </c>
      <c r="G11" s="12" t="s">
        <v>7</v>
      </c>
      <c r="H11" s="14">
        <v>42372</v>
      </c>
      <c r="I11" s="40" t="s">
        <v>32</v>
      </c>
      <c r="J11" s="15"/>
      <c r="K11" s="15" t="s">
        <v>70</v>
      </c>
      <c r="L11" s="70"/>
      <c r="N11" s="15"/>
      <c r="O11" s="46">
        <v>291.20999999999998</v>
      </c>
      <c r="P11" s="12">
        <v>34095</v>
      </c>
      <c r="Q11" s="14">
        <v>42372</v>
      </c>
      <c r="R11" s="33">
        <v>27159</v>
      </c>
      <c r="S11" s="34">
        <v>42381</v>
      </c>
      <c r="T11" s="29">
        <v>291.20999999999998</v>
      </c>
      <c r="U11" s="29">
        <v>291.20999999999998</v>
      </c>
      <c r="W11" s="30">
        <f t="shared" si="3"/>
        <v>291.20999999999998</v>
      </c>
      <c r="X11" s="33" t="s">
        <v>16</v>
      </c>
      <c r="Y11" s="33">
        <v>4.5</v>
      </c>
      <c r="Z11" s="35">
        <v>42382</v>
      </c>
      <c r="AA11" s="30">
        <f t="shared" si="4"/>
        <v>13.104449999999998</v>
      </c>
      <c r="AB11" s="32">
        <v>13.1</v>
      </c>
      <c r="AC11" s="30">
        <f t="shared" si="5"/>
        <v>4.4499999999985107E-3</v>
      </c>
      <c r="AD11" s="71" t="s">
        <v>116</v>
      </c>
      <c r="AE11" s="16"/>
      <c r="AF11" s="16"/>
      <c r="AG11" s="16"/>
      <c r="AH11" s="16"/>
    </row>
    <row r="12" spans="1:34" x14ac:dyDescent="0.2">
      <c r="A12" s="12">
        <v>10</v>
      </c>
      <c r="B12" s="12">
        <v>13783</v>
      </c>
      <c r="C12" s="12" t="s">
        <v>97</v>
      </c>
      <c r="D12" s="15" t="s">
        <v>71</v>
      </c>
      <c r="E12" s="15" t="s">
        <v>72</v>
      </c>
      <c r="F12" s="15" t="s">
        <v>74</v>
      </c>
      <c r="G12" s="12" t="s">
        <v>7</v>
      </c>
      <c r="H12" s="14">
        <v>42379</v>
      </c>
      <c r="I12" s="40" t="s">
        <v>27</v>
      </c>
      <c r="J12" s="15"/>
      <c r="K12" s="15" t="s">
        <v>150</v>
      </c>
      <c r="L12" s="70"/>
      <c r="N12" s="15"/>
      <c r="O12" s="46">
        <v>127.36</v>
      </c>
      <c r="P12" s="12">
        <v>34091</v>
      </c>
      <c r="Q12" s="14">
        <v>42379</v>
      </c>
      <c r="R12" s="33">
        <v>27157</v>
      </c>
      <c r="S12" s="34">
        <v>42380</v>
      </c>
      <c r="T12" s="29">
        <v>127.36</v>
      </c>
      <c r="W12" s="30">
        <f t="shared" si="3"/>
        <v>0</v>
      </c>
      <c r="X12" s="33" t="s">
        <v>16</v>
      </c>
      <c r="Y12" s="33">
        <v>4.5</v>
      </c>
      <c r="AA12" s="30">
        <f t="shared" si="4"/>
        <v>0</v>
      </c>
      <c r="AC12" s="30">
        <f t="shared" si="5"/>
        <v>0</v>
      </c>
      <c r="AD12" s="49"/>
      <c r="AE12" s="16"/>
      <c r="AF12" s="16"/>
      <c r="AG12" s="16"/>
      <c r="AH12" s="16"/>
    </row>
    <row r="13" spans="1:34" x14ac:dyDescent="0.2">
      <c r="A13" s="12">
        <v>11</v>
      </c>
      <c r="B13" s="12">
        <v>13710</v>
      </c>
      <c r="C13" s="12" t="s">
        <v>96</v>
      </c>
      <c r="D13" s="15" t="s">
        <v>101</v>
      </c>
      <c r="E13" s="15" t="s">
        <v>102</v>
      </c>
      <c r="F13" s="15" t="s">
        <v>41</v>
      </c>
      <c r="G13" s="12" t="s">
        <v>6</v>
      </c>
      <c r="H13" s="14">
        <v>42382</v>
      </c>
      <c r="I13" s="40" t="s">
        <v>26</v>
      </c>
      <c r="J13" s="15"/>
      <c r="K13" s="15" t="s">
        <v>273</v>
      </c>
      <c r="L13" s="70"/>
      <c r="M13" s="67">
        <v>63313</v>
      </c>
      <c r="N13" s="17">
        <v>42388</v>
      </c>
      <c r="O13" s="46">
        <v>2065.5</v>
      </c>
      <c r="W13" s="30">
        <f t="shared" si="3"/>
        <v>0</v>
      </c>
      <c r="AA13" s="30">
        <f t="shared" si="4"/>
        <v>0</v>
      </c>
      <c r="AC13" s="30">
        <f t="shared" si="5"/>
        <v>0</v>
      </c>
      <c r="AD13" s="49"/>
      <c r="AE13" s="16"/>
      <c r="AF13" s="16"/>
      <c r="AG13" s="16"/>
      <c r="AH13" s="16"/>
    </row>
    <row r="14" spans="1:34" x14ac:dyDescent="0.2">
      <c r="A14" s="12">
        <v>12</v>
      </c>
      <c r="C14" s="12" t="s">
        <v>97</v>
      </c>
      <c r="D14" s="15" t="s">
        <v>103</v>
      </c>
      <c r="E14" s="15" t="s">
        <v>104</v>
      </c>
      <c r="F14" s="15" t="s">
        <v>41</v>
      </c>
      <c r="G14" s="12" t="s">
        <v>6</v>
      </c>
      <c r="H14" s="14">
        <v>42376</v>
      </c>
      <c r="I14" s="40" t="s">
        <v>32</v>
      </c>
      <c r="J14" s="15"/>
      <c r="K14" s="15"/>
      <c r="L14" s="70"/>
      <c r="M14" s="67">
        <v>63278</v>
      </c>
      <c r="N14" s="17">
        <v>42380</v>
      </c>
      <c r="O14" s="46">
        <v>1075</v>
      </c>
      <c r="P14" s="12">
        <v>34111</v>
      </c>
      <c r="Q14" s="14">
        <v>42389</v>
      </c>
      <c r="R14" s="37">
        <v>27228</v>
      </c>
      <c r="S14" s="34">
        <v>42404</v>
      </c>
      <c r="T14" s="29">
        <v>1632</v>
      </c>
      <c r="U14" s="29">
        <v>560</v>
      </c>
      <c r="W14" s="30">
        <f t="shared" si="3"/>
        <v>560</v>
      </c>
      <c r="X14" s="33" t="s">
        <v>16</v>
      </c>
      <c r="Y14" s="33">
        <v>4.5</v>
      </c>
      <c r="Z14" s="35">
        <v>42417</v>
      </c>
      <c r="AA14" s="30">
        <f t="shared" si="4"/>
        <v>25.2</v>
      </c>
      <c r="AB14" s="32">
        <v>25.2</v>
      </c>
      <c r="AC14" s="30">
        <f t="shared" si="5"/>
        <v>0</v>
      </c>
      <c r="AD14" s="205" t="s">
        <v>436</v>
      </c>
      <c r="AE14" s="16"/>
      <c r="AF14" s="16"/>
      <c r="AG14" s="16"/>
      <c r="AH14" s="16"/>
    </row>
    <row r="15" spans="1:34" x14ac:dyDescent="0.2">
      <c r="A15" s="12">
        <v>13</v>
      </c>
      <c r="C15" s="12" t="s">
        <v>97</v>
      </c>
      <c r="D15" s="15" t="s">
        <v>103</v>
      </c>
      <c r="E15" s="15" t="s">
        <v>105</v>
      </c>
      <c r="F15" s="15" t="s">
        <v>86</v>
      </c>
      <c r="G15" s="12" t="s">
        <v>6</v>
      </c>
      <c r="H15" s="14">
        <v>42376</v>
      </c>
      <c r="I15" s="40" t="s">
        <v>32</v>
      </c>
      <c r="J15" s="15"/>
      <c r="K15" s="15" t="s">
        <v>141</v>
      </c>
      <c r="L15" s="70"/>
      <c r="M15" s="67">
        <v>63277</v>
      </c>
      <c r="N15" s="17">
        <v>42380</v>
      </c>
      <c r="O15" s="46">
        <v>299</v>
      </c>
      <c r="P15" s="12">
        <v>34114</v>
      </c>
      <c r="Q15" s="14">
        <v>42389</v>
      </c>
      <c r="R15" s="33">
        <v>27205</v>
      </c>
      <c r="S15" s="34">
        <v>42397</v>
      </c>
      <c r="T15" s="29">
        <v>661</v>
      </c>
      <c r="U15" s="29">
        <v>332</v>
      </c>
      <c r="W15" s="30">
        <f t="shared" si="3"/>
        <v>332</v>
      </c>
      <c r="X15" s="33" t="s">
        <v>16</v>
      </c>
      <c r="Y15" s="33">
        <v>4.5</v>
      </c>
      <c r="Z15" s="35">
        <v>42410</v>
      </c>
      <c r="AA15" s="30">
        <f t="shared" si="4"/>
        <v>14.94</v>
      </c>
      <c r="AB15" s="32">
        <v>14.94</v>
      </c>
      <c r="AC15" s="30">
        <f t="shared" si="5"/>
        <v>0</v>
      </c>
      <c r="AD15" s="94" t="s">
        <v>274</v>
      </c>
      <c r="AE15" s="16"/>
      <c r="AF15" s="16"/>
      <c r="AG15" s="16"/>
      <c r="AH15" s="16"/>
    </row>
    <row r="16" spans="1:34" x14ac:dyDescent="0.2">
      <c r="A16" s="12">
        <v>14</v>
      </c>
      <c r="B16" s="12">
        <v>13665</v>
      </c>
      <c r="C16" s="12" t="s">
        <v>96</v>
      </c>
      <c r="D16" s="15" t="s">
        <v>106</v>
      </c>
      <c r="E16" s="15" t="s">
        <v>51</v>
      </c>
      <c r="F16" s="15" t="s">
        <v>51</v>
      </c>
      <c r="G16" s="12" t="s">
        <v>5</v>
      </c>
      <c r="H16" s="14">
        <v>42380</v>
      </c>
      <c r="I16" s="40" t="s">
        <v>32</v>
      </c>
      <c r="J16" s="15"/>
      <c r="K16" s="15"/>
      <c r="L16" s="70"/>
      <c r="N16" s="15"/>
      <c r="P16" s="12">
        <v>34098</v>
      </c>
      <c r="Q16" s="14">
        <v>42382</v>
      </c>
      <c r="R16" s="33">
        <v>27178</v>
      </c>
      <c r="S16" s="34">
        <v>42390</v>
      </c>
      <c r="T16" s="29">
        <v>49.95</v>
      </c>
      <c r="U16" s="29">
        <v>33</v>
      </c>
      <c r="W16" s="30">
        <f t="shared" si="3"/>
        <v>33</v>
      </c>
      <c r="X16" s="33" t="s">
        <v>16</v>
      </c>
      <c r="Y16" s="33">
        <v>4.5</v>
      </c>
      <c r="Z16" s="35">
        <v>42405</v>
      </c>
      <c r="AA16" s="30">
        <f t="shared" si="4"/>
        <v>1.4850000000000001</v>
      </c>
      <c r="AB16" s="32">
        <v>1.49</v>
      </c>
      <c r="AC16" s="30">
        <f t="shared" si="5"/>
        <v>-4.9999999999998934E-3</v>
      </c>
      <c r="AD16" s="94" t="s">
        <v>274</v>
      </c>
      <c r="AE16" s="16"/>
      <c r="AF16" s="16"/>
      <c r="AG16" s="16"/>
      <c r="AH16" s="16"/>
    </row>
    <row r="17" spans="1:34" x14ac:dyDescent="0.2">
      <c r="A17" s="12">
        <v>15</v>
      </c>
      <c r="C17" s="12" t="s">
        <v>97</v>
      </c>
      <c r="D17" s="15" t="s">
        <v>107</v>
      </c>
      <c r="E17" s="15" t="s">
        <v>108</v>
      </c>
      <c r="F17" s="15" t="s">
        <v>81</v>
      </c>
      <c r="G17" s="12" t="s">
        <v>4</v>
      </c>
      <c r="H17" s="14">
        <v>42383</v>
      </c>
      <c r="I17" s="40" t="s">
        <v>25</v>
      </c>
      <c r="J17" s="15"/>
      <c r="K17" s="15" t="s">
        <v>109</v>
      </c>
      <c r="L17" s="70"/>
      <c r="N17" s="15"/>
      <c r="Q17" s="14"/>
      <c r="S17" s="34"/>
      <c r="W17" s="30">
        <f t="shared" si="3"/>
        <v>0</v>
      </c>
      <c r="Z17" s="35"/>
      <c r="AA17" s="30">
        <f t="shared" si="4"/>
        <v>0</v>
      </c>
      <c r="AC17" s="30">
        <f t="shared" si="5"/>
        <v>0</v>
      </c>
      <c r="AD17" s="52"/>
      <c r="AE17" s="16"/>
      <c r="AF17" s="16"/>
      <c r="AG17" s="16"/>
      <c r="AH17" s="16"/>
    </row>
    <row r="18" spans="1:34" x14ac:dyDescent="0.2">
      <c r="A18" s="12">
        <v>16</v>
      </c>
      <c r="C18" s="12" t="s">
        <v>97</v>
      </c>
      <c r="D18" s="15" t="s">
        <v>110</v>
      </c>
      <c r="E18" s="15" t="s">
        <v>111</v>
      </c>
      <c r="F18" s="15" t="s">
        <v>74</v>
      </c>
      <c r="G18" s="12" t="s">
        <v>3</v>
      </c>
      <c r="H18" s="14">
        <v>42383</v>
      </c>
      <c r="I18" s="40" t="s">
        <v>25</v>
      </c>
      <c r="J18" s="15"/>
      <c r="K18" s="15" t="s">
        <v>158</v>
      </c>
      <c r="L18" s="70"/>
      <c r="N18" s="17"/>
      <c r="W18" s="30">
        <f t="shared" si="3"/>
        <v>0</v>
      </c>
      <c r="AA18" s="30">
        <f t="shared" si="4"/>
        <v>0</v>
      </c>
      <c r="AC18" s="30">
        <f t="shared" si="5"/>
        <v>0</v>
      </c>
      <c r="AD18" s="49"/>
      <c r="AE18" s="16"/>
      <c r="AF18" s="16"/>
      <c r="AG18" s="16"/>
      <c r="AH18" s="16"/>
    </row>
    <row r="19" spans="1:34" x14ac:dyDescent="0.2">
      <c r="A19" s="12">
        <v>17</v>
      </c>
      <c r="B19" s="12">
        <v>13788</v>
      </c>
      <c r="C19" s="12" t="s">
        <v>97</v>
      </c>
      <c r="D19" s="15" t="s">
        <v>112</v>
      </c>
      <c r="E19" s="15" t="s">
        <v>113</v>
      </c>
      <c r="F19" s="15" t="s">
        <v>115</v>
      </c>
      <c r="G19" s="12" t="s">
        <v>6</v>
      </c>
      <c r="H19" s="14">
        <v>42377</v>
      </c>
      <c r="I19" s="40" t="s">
        <v>32</v>
      </c>
      <c r="J19" s="15"/>
      <c r="K19" s="15"/>
      <c r="L19" s="70"/>
      <c r="M19" s="67">
        <v>63296</v>
      </c>
      <c r="N19" s="17">
        <v>42380</v>
      </c>
      <c r="O19" s="46">
        <v>3059.5</v>
      </c>
      <c r="P19" s="12">
        <v>34100</v>
      </c>
      <c r="Q19" s="14">
        <v>42384</v>
      </c>
      <c r="R19" s="33">
        <v>27194</v>
      </c>
      <c r="S19" s="34">
        <v>42395</v>
      </c>
      <c r="T19" s="29">
        <v>3097.21</v>
      </c>
      <c r="U19" s="29">
        <v>1372.41</v>
      </c>
      <c r="W19" s="30">
        <f t="shared" si="3"/>
        <v>1372.41</v>
      </c>
      <c r="X19" s="33" t="s">
        <v>16</v>
      </c>
      <c r="Y19" s="33">
        <v>4.5</v>
      </c>
      <c r="Z19" s="35">
        <v>42430</v>
      </c>
      <c r="AA19" s="30">
        <f t="shared" si="4"/>
        <v>61.758449999999996</v>
      </c>
      <c r="AB19" s="32">
        <v>61.76</v>
      </c>
      <c r="AC19" s="30">
        <f t="shared" si="5"/>
        <v>-1.5500000000017167E-3</v>
      </c>
      <c r="AD19" s="205" t="s">
        <v>436</v>
      </c>
      <c r="AE19" s="16"/>
      <c r="AF19" s="16"/>
      <c r="AG19" s="16"/>
      <c r="AH19" s="16"/>
    </row>
    <row r="20" spans="1:34" x14ac:dyDescent="0.2">
      <c r="A20" s="12">
        <v>18</v>
      </c>
      <c r="C20" s="12" t="s">
        <v>97</v>
      </c>
      <c r="D20" s="15" t="s">
        <v>124</v>
      </c>
      <c r="E20" s="15" t="s">
        <v>125</v>
      </c>
      <c r="F20" s="15" t="s">
        <v>88</v>
      </c>
      <c r="G20" s="12" t="s">
        <v>4</v>
      </c>
      <c r="H20" s="14">
        <v>42387</v>
      </c>
      <c r="I20" s="40" t="s">
        <v>32</v>
      </c>
      <c r="J20" s="15"/>
      <c r="K20" s="15" t="s">
        <v>142</v>
      </c>
      <c r="L20" s="68" t="s">
        <v>222</v>
      </c>
      <c r="N20" s="17"/>
      <c r="P20" s="12">
        <v>34151</v>
      </c>
      <c r="Q20" s="14">
        <v>42387</v>
      </c>
      <c r="R20" s="37">
        <v>27219</v>
      </c>
      <c r="S20" s="34">
        <v>42403</v>
      </c>
      <c r="T20" s="29">
        <v>11.09</v>
      </c>
      <c r="U20" s="29">
        <v>11.09</v>
      </c>
      <c r="W20" s="30">
        <f t="shared" si="3"/>
        <v>11.09</v>
      </c>
      <c r="X20" s="33" t="s">
        <v>16</v>
      </c>
      <c r="Y20" s="33">
        <v>4.5</v>
      </c>
      <c r="Z20" s="35">
        <v>42424</v>
      </c>
      <c r="AA20" s="30">
        <f t="shared" si="4"/>
        <v>0.49904999999999999</v>
      </c>
      <c r="AB20" s="32">
        <v>0.5</v>
      </c>
      <c r="AC20" s="30">
        <f t="shared" si="5"/>
        <v>-9.5000000000000639E-4</v>
      </c>
      <c r="AD20" s="205" t="s">
        <v>436</v>
      </c>
      <c r="AE20" s="16"/>
      <c r="AF20" s="16"/>
      <c r="AG20" s="16"/>
      <c r="AH20" s="16"/>
    </row>
    <row r="21" spans="1:34" x14ac:dyDescent="0.2">
      <c r="A21" s="12">
        <v>19</v>
      </c>
      <c r="C21" s="12" t="s">
        <v>97</v>
      </c>
      <c r="D21" s="15" t="s">
        <v>126</v>
      </c>
      <c r="E21" s="15" t="s">
        <v>127</v>
      </c>
      <c r="F21" s="15" t="s">
        <v>76</v>
      </c>
      <c r="G21" s="12" t="s">
        <v>3</v>
      </c>
      <c r="H21" s="14">
        <v>42388</v>
      </c>
      <c r="I21" s="40" t="s">
        <v>25</v>
      </c>
      <c r="J21" s="15"/>
      <c r="K21" s="15" t="s">
        <v>128</v>
      </c>
      <c r="L21" s="70"/>
      <c r="N21" s="17"/>
      <c r="Q21" s="14"/>
      <c r="W21" s="30">
        <f t="shared" si="3"/>
        <v>0</v>
      </c>
      <c r="AA21" s="30">
        <f t="shared" si="4"/>
        <v>0</v>
      </c>
      <c r="AC21" s="30">
        <f t="shared" si="5"/>
        <v>0</v>
      </c>
      <c r="AD21" s="49"/>
      <c r="AE21" s="16"/>
      <c r="AF21" s="16"/>
      <c r="AG21" s="16"/>
      <c r="AH21" s="16"/>
    </row>
    <row r="22" spans="1:34" x14ac:dyDescent="0.2">
      <c r="A22" s="12">
        <v>20</v>
      </c>
      <c r="B22" s="12">
        <v>13794</v>
      </c>
      <c r="C22" s="12" t="s">
        <v>97</v>
      </c>
      <c r="D22" s="15" t="s">
        <v>129</v>
      </c>
      <c r="E22" s="15" t="s">
        <v>130</v>
      </c>
      <c r="F22" s="15" t="s">
        <v>82</v>
      </c>
      <c r="G22" s="12" t="s">
        <v>6</v>
      </c>
      <c r="H22" s="14">
        <v>42388</v>
      </c>
      <c r="I22" s="40" t="s">
        <v>32</v>
      </c>
      <c r="J22" s="15"/>
      <c r="K22" s="15" t="s">
        <v>131</v>
      </c>
      <c r="L22" s="70"/>
      <c r="N22" s="17"/>
      <c r="O22" s="46">
        <v>33.75</v>
      </c>
      <c r="P22" s="12">
        <v>34108</v>
      </c>
      <c r="Q22" s="14">
        <v>42388</v>
      </c>
      <c r="R22" s="33">
        <v>27172</v>
      </c>
      <c r="S22" s="34">
        <v>42389</v>
      </c>
      <c r="T22" s="29">
        <v>33.75</v>
      </c>
      <c r="U22" s="29">
        <v>33.75</v>
      </c>
      <c r="W22" s="30">
        <f t="shared" si="3"/>
        <v>33.75</v>
      </c>
      <c r="X22" s="33" t="s">
        <v>16</v>
      </c>
      <c r="Y22" s="33">
        <v>4.5</v>
      </c>
      <c r="Z22" s="35">
        <v>42405</v>
      </c>
      <c r="AA22" s="30">
        <f t="shared" si="4"/>
        <v>1.51875</v>
      </c>
      <c r="AB22" s="32">
        <v>1.52</v>
      </c>
      <c r="AC22" s="30">
        <f t="shared" si="5"/>
        <v>-1.2499999999999734E-3</v>
      </c>
      <c r="AD22" s="94" t="s">
        <v>274</v>
      </c>
      <c r="AE22" s="16"/>
      <c r="AF22" s="16"/>
      <c r="AG22" s="16"/>
      <c r="AH22" s="16"/>
    </row>
    <row r="23" spans="1:34" x14ac:dyDescent="0.2">
      <c r="A23" s="12">
        <v>21</v>
      </c>
      <c r="B23" s="12">
        <v>12855</v>
      </c>
      <c r="C23" s="12" t="s">
        <v>96</v>
      </c>
      <c r="D23" s="15" t="s">
        <v>132</v>
      </c>
      <c r="E23" s="15" t="s">
        <v>105</v>
      </c>
      <c r="F23" s="15" t="s">
        <v>86</v>
      </c>
      <c r="G23" s="12" t="s">
        <v>5</v>
      </c>
      <c r="H23" s="14">
        <v>42388</v>
      </c>
      <c r="I23" s="40" t="s">
        <v>32</v>
      </c>
      <c r="J23" s="15"/>
      <c r="K23" s="15" t="s">
        <v>128</v>
      </c>
      <c r="L23" s="70"/>
      <c r="M23" s="67">
        <v>63319</v>
      </c>
      <c r="N23" s="17">
        <v>42389</v>
      </c>
      <c r="O23" s="46">
        <v>595</v>
      </c>
      <c r="P23" s="12">
        <v>34120</v>
      </c>
      <c r="Q23" s="14">
        <v>42390</v>
      </c>
      <c r="R23" s="33">
        <v>27202</v>
      </c>
      <c r="S23" s="34">
        <v>42396</v>
      </c>
      <c r="T23" s="29">
        <v>595</v>
      </c>
      <c r="U23" s="29">
        <v>350</v>
      </c>
      <c r="W23" s="30">
        <f t="shared" si="3"/>
        <v>350</v>
      </c>
      <c r="X23" s="33" t="s">
        <v>16</v>
      </c>
      <c r="Y23" s="33">
        <v>4.5</v>
      </c>
      <c r="Z23" s="35">
        <v>42398</v>
      </c>
      <c r="AA23" s="30">
        <f t="shared" si="4"/>
        <v>15.75</v>
      </c>
      <c r="AB23" s="32">
        <v>15.75</v>
      </c>
      <c r="AC23" s="30">
        <f t="shared" si="5"/>
        <v>0</v>
      </c>
      <c r="AD23" s="94" t="s">
        <v>274</v>
      </c>
      <c r="AE23" s="16"/>
      <c r="AF23" s="16"/>
      <c r="AG23" s="16"/>
      <c r="AH23" s="16"/>
    </row>
    <row r="24" spans="1:34" x14ac:dyDescent="0.2">
      <c r="A24" s="12">
        <v>22</v>
      </c>
      <c r="C24" s="12" t="s">
        <v>97</v>
      </c>
      <c r="D24" s="15" t="s">
        <v>133</v>
      </c>
      <c r="E24" s="15" t="s">
        <v>134</v>
      </c>
      <c r="F24" s="15" t="s">
        <v>51</v>
      </c>
      <c r="G24" s="12" t="s">
        <v>3</v>
      </c>
      <c r="H24" s="14">
        <v>42388</v>
      </c>
      <c r="I24" s="40" t="s">
        <v>25</v>
      </c>
      <c r="J24" s="15"/>
      <c r="K24" s="15" t="s">
        <v>128</v>
      </c>
      <c r="L24" s="70"/>
      <c r="N24" s="17"/>
      <c r="Q24" s="14"/>
      <c r="S24" s="34"/>
      <c r="W24" s="30">
        <f t="shared" si="3"/>
        <v>0</v>
      </c>
      <c r="Z24" s="35"/>
      <c r="AA24" s="30">
        <f t="shared" si="4"/>
        <v>0</v>
      </c>
      <c r="AC24" s="30">
        <f t="shared" si="5"/>
        <v>0</v>
      </c>
      <c r="AD24" s="51"/>
      <c r="AE24" s="16"/>
      <c r="AF24" s="16"/>
      <c r="AG24" s="16"/>
      <c r="AH24" s="16"/>
    </row>
    <row r="25" spans="1:34" x14ac:dyDescent="0.2">
      <c r="A25" s="12">
        <v>23</v>
      </c>
      <c r="B25" s="12">
        <v>13795</v>
      </c>
      <c r="C25" s="12" t="s">
        <v>96</v>
      </c>
      <c r="D25" s="15" t="s">
        <v>135</v>
      </c>
      <c r="E25" s="15" t="s">
        <v>136</v>
      </c>
      <c r="F25" s="15" t="s">
        <v>51</v>
      </c>
      <c r="G25" s="12" t="s">
        <v>7</v>
      </c>
      <c r="H25" s="14">
        <v>42377</v>
      </c>
      <c r="I25" s="40" t="s">
        <v>25</v>
      </c>
      <c r="J25" s="15"/>
      <c r="K25" s="15" t="s">
        <v>293</v>
      </c>
      <c r="L25" s="70"/>
      <c r="N25" s="15"/>
      <c r="O25" s="46">
        <v>3407</v>
      </c>
      <c r="Q25" s="14"/>
      <c r="S25" s="34"/>
      <c r="W25" s="30">
        <f t="shared" si="3"/>
        <v>0</v>
      </c>
      <c r="Z25" s="35"/>
      <c r="AA25" s="30">
        <f t="shared" si="4"/>
        <v>0</v>
      </c>
      <c r="AC25" s="30">
        <f t="shared" si="5"/>
        <v>0</v>
      </c>
      <c r="AD25" s="50"/>
      <c r="AE25" s="16"/>
      <c r="AF25" s="16"/>
      <c r="AG25" s="16"/>
      <c r="AH25" s="16"/>
    </row>
    <row r="26" spans="1:34" x14ac:dyDescent="0.2">
      <c r="A26" s="12">
        <v>24</v>
      </c>
      <c r="B26" s="12">
        <v>13819</v>
      </c>
      <c r="C26" s="12" t="s">
        <v>97</v>
      </c>
      <c r="D26" s="15" t="s">
        <v>138</v>
      </c>
      <c r="E26" s="15" t="s">
        <v>137</v>
      </c>
      <c r="F26" s="15" t="s">
        <v>89</v>
      </c>
      <c r="G26" s="12" t="s">
        <v>3</v>
      </c>
      <c r="H26" s="14">
        <v>42387</v>
      </c>
      <c r="I26" s="41" t="s">
        <v>27</v>
      </c>
      <c r="J26" s="15"/>
      <c r="K26" s="15"/>
      <c r="L26" s="70"/>
      <c r="M26" s="67">
        <v>63308</v>
      </c>
      <c r="N26" s="17">
        <v>42388</v>
      </c>
      <c r="O26" s="46">
        <v>2678</v>
      </c>
      <c r="Q26" s="14"/>
      <c r="S26" s="34"/>
      <c r="W26" s="30">
        <f t="shared" si="3"/>
        <v>0</v>
      </c>
      <c r="Z26" s="35"/>
      <c r="AA26" s="30">
        <f t="shared" si="4"/>
        <v>0</v>
      </c>
      <c r="AC26" s="30">
        <f t="shared" si="5"/>
        <v>0</v>
      </c>
      <c r="AD26" s="49"/>
      <c r="AE26" s="16"/>
      <c r="AF26" s="16"/>
      <c r="AG26" s="16"/>
      <c r="AH26" s="16"/>
    </row>
    <row r="27" spans="1:34" x14ac:dyDescent="0.2">
      <c r="A27" s="12">
        <v>25</v>
      </c>
      <c r="B27" s="12">
        <v>13819</v>
      </c>
      <c r="C27" s="12" t="s">
        <v>97</v>
      </c>
      <c r="D27" s="15" t="s">
        <v>138</v>
      </c>
      <c r="E27" s="15" t="s">
        <v>137</v>
      </c>
      <c r="F27" s="15" t="s">
        <v>89</v>
      </c>
      <c r="G27" s="12" t="s">
        <v>3</v>
      </c>
      <c r="H27" s="14">
        <v>42387</v>
      </c>
      <c r="I27" s="41" t="s">
        <v>32</v>
      </c>
      <c r="J27" s="15"/>
      <c r="K27" s="15"/>
      <c r="L27" s="68">
        <v>42390</v>
      </c>
      <c r="M27" s="67">
        <v>63318</v>
      </c>
      <c r="N27" s="17">
        <v>42388</v>
      </c>
      <c r="O27" s="46">
        <v>1640</v>
      </c>
      <c r="P27" s="12">
        <v>34154</v>
      </c>
      <c r="Q27" s="14">
        <v>42401</v>
      </c>
      <c r="R27" s="33">
        <v>27270</v>
      </c>
      <c r="S27" s="34">
        <v>42422</v>
      </c>
      <c r="T27" s="29">
        <v>1640</v>
      </c>
      <c r="U27" s="29">
        <v>1410</v>
      </c>
      <c r="W27" s="30">
        <f t="shared" si="3"/>
        <v>1410</v>
      </c>
      <c r="X27" s="33" t="s">
        <v>16</v>
      </c>
      <c r="Y27" s="33">
        <v>4.5</v>
      </c>
      <c r="Z27" s="35">
        <v>42440</v>
      </c>
      <c r="AA27" s="30">
        <f t="shared" si="4"/>
        <v>63.449999999999996</v>
      </c>
      <c r="AB27" s="32">
        <v>63.45</v>
      </c>
      <c r="AC27" s="30">
        <f t="shared" si="5"/>
        <v>-7.1054273576010019E-15</v>
      </c>
      <c r="AD27" s="205" t="s">
        <v>436</v>
      </c>
      <c r="AE27" s="53"/>
      <c r="AF27" s="16"/>
      <c r="AG27" s="16"/>
      <c r="AH27" s="16"/>
    </row>
    <row r="28" spans="1:34" x14ac:dyDescent="0.2">
      <c r="A28" s="12">
        <v>26</v>
      </c>
      <c r="C28" s="12" t="s">
        <v>97</v>
      </c>
      <c r="D28" s="15" t="s">
        <v>103</v>
      </c>
      <c r="E28" s="15" t="s">
        <v>139</v>
      </c>
      <c r="F28" s="15" t="s">
        <v>73</v>
      </c>
      <c r="G28" s="12" t="s">
        <v>6</v>
      </c>
      <c r="H28" s="14">
        <v>42376</v>
      </c>
      <c r="I28" s="40" t="s">
        <v>32</v>
      </c>
      <c r="J28" s="15"/>
      <c r="K28" s="15" t="s">
        <v>140</v>
      </c>
      <c r="L28" s="70"/>
      <c r="M28" s="67">
        <v>63317</v>
      </c>
      <c r="N28" s="17">
        <v>42388</v>
      </c>
      <c r="O28" s="46">
        <v>2584.12</v>
      </c>
      <c r="P28" s="12">
        <v>34110</v>
      </c>
      <c r="Q28" s="14">
        <v>42388</v>
      </c>
      <c r="R28" s="33">
        <v>27238</v>
      </c>
      <c r="S28" s="34">
        <v>42409</v>
      </c>
      <c r="T28" s="29">
        <v>2584.12</v>
      </c>
      <c r="U28" s="29">
        <v>1792</v>
      </c>
      <c r="W28" s="30">
        <f t="shared" si="3"/>
        <v>1792</v>
      </c>
      <c r="X28" s="33" t="s">
        <v>16</v>
      </c>
      <c r="Y28" s="33">
        <v>4.5</v>
      </c>
      <c r="Z28" s="35">
        <v>42424</v>
      </c>
      <c r="AA28" s="30">
        <f t="shared" si="4"/>
        <v>80.640000000000015</v>
      </c>
      <c r="AB28" s="32">
        <v>80.64</v>
      </c>
      <c r="AC28" s="30">
        <f t="shared" si="5"/>
        <v>1.4210854715202004E-14</v>
      </c>
      <c r="AD28" s="205" t="s">
        <v>436</v>
      </c>
      <c r="AE28" s="54"/>
      <c r="AF28" s="53"/>
      <c r="AG28" s="16"/>
      <c r="AH28" s="16"/>
    </row>
    <row r="29" spans="1:34" x14ac:dyDescent="0.2">
      <c r="A29" s="12">
        <v>27</v>
      </c>
      <c r="B29" s="12">
        <v>13308</v>
      </c>
      <c r="C29" s="12" t="s">
        <v>96</v>
      </c>
      <c r="D29" s="15" t="s">
        <v>143</v>
      </c>
      <c r="E29" s="15" t="s">
        <v>78</v>
      </c>
      <c r="F29" s="15" t="s">
        <v>78</v>
      </c>
      <c r="G29" s="12" t="s">
        <v>5</v>
      </c>
      <c r="H29" s="14">
        <v>42372</v>
      </c>
      <c r="I29" s="40" t="s">
        <v>32</v>
      </c>
      <c r="J29" s="15"/>
      <c r="K29" s="15" t="s">
        <v>144</v>
      </c>
      <c r="L29" s="70"/>
      <c r="M29" s="67">
        <v>63217</v>
      </c>
      <c r="N29" s="17">
        <v>42345</v>
      </c>
      <c r="O29" s="46">
        <v>318</v>
      </c>
      <c r="P29" s="12">
        <v>34115</v>
      </c>
      <c r="Q29" s="14">
        <v>42382</v>
      </c>
      <c r="R29" s="33">
        <v>27235</v>
      </c>
      <c r="S29" s="34">
        <v>42404</v>
      </c>
      <c r="T29" s="29">
        <v>299.39999999999998</v>
      </c>
      <c r="U29" s="29">
        <v>224.25</v>
      </c>
      <c r="W29" s="30">
        <f t="shared" si="3"/>
        <v>224.25</v>
      </c>
      <c r="X29" s="33" t="s">
        <v>16</v>
      </c>
      <c r="Y29" s="33">
        <v>4.5</v>
      </c>
      <c r="Z29" s="35">
        <v>42430</v>
      </c>
      <c r="AA29" s="30">
        <f t="shared" si="4"/>
        <v>10.09125</v>
      </c>
      <c r="AB29" s="32">
        <v>10.09</v>
      </c>
      <c r="AC29" s="30">
        <f t="shared" si="5"/>
        <v>1.2500000000006395E-3</v>
      </c>
      <c r="AD29" s="205" t="s">
        <v>436</v>
      </c>
      <c r="AE29" s="55"/>
      <c r="AF29" s="55"/>
      <c r="AG29" s="16"/>
      <c r="AH29" s="16"/>
    </row>
    <row r="30" spans="1:34" x14ac:dyDescent="0.2">
      <c r="A30" s="12">
        <v>28</v>
      </c>
      <c r="B30" s="12">
        <v>13308</v>
      </c>
      <c r="C30" s="12" t="s">
        <v>96</v>
      </c>
      <c r="D30" s="15" t="s">
        <v>143</v>
      </c>
      <c r="E30" s="15" t="s">
        <v>145</v>
      </c>
      <c r="F30" s="15" t="s">
        <v>82</v>
      </c>
      <c r="G30" s="12" t="s">
        <v>5</v>
      </c>
      <c r="H30" s="14">
        <v>42372</v>
      </c>
      <c r="I30" s="40" t="s">
        <v>32</v>
      </c>
      <c r="J30" s="15"/>
      <c r="K30" s="15" t="s">
        <v>146</v>
      </c>
      <c r="L30" s="70"/>
      <c r="N30" s="15"/>
      <c r="O30" s="46">
        <v>299.39999999999998</v>
      </c>
      <c r="P30" s="12">
        <v>34116</v>
      </c>
      <c r="Q30" s="14">
        <v>42376</v>
      </c>
      <c r="R30" s="33">
        <v>27234</v>
      </c>
      <c r="S30" s="34">
        <v>42404</v>
      </c>
      <c r="T30" s="29">
        <v>152.41999999999999</v>
      </c>
      <c r="U30" s="29">
        <v>89.52</v>
      </c>
      <c r="W30" s="30">
        <f t="shared" si="3"/>
        <v>89.52</v>
      </c>
      <c r="X30" s="33" t="s">
        <v>16</v>
      </c>
      <c r="Y30" s="33">
        <v>4.5</v>
      </c>
      <c r="Z30" s="35">
        <v>42430</v>
      </c>
      <c r="AA30" s="30">
        <f t="shared" si="4"/>
        <v>4.0283999999999995</v>
      </c>
      <c r="AB30" s="32">
        <v>4.03</v>
      </c>
      <c r="AC30" s="30">
        <f t="shared" si="5"/>
        <v>-1.600000000000712E-3</v>
      </c>
      <c r="AD30" s="205" t="s">
        <v>436</v>
      </c>
      <c r="AE30" s="56"/>
      <c r="AF30" s="57"/>
      <c r="AG30" s="16"/>
      <c r="AH30" s="16"/>
    </row>
    <row r="31" spans="1:34" x14ac:dyDescent="0.2">
      <c r="A31" s="12">
        <v>29</v>
      </c>
      <c r="C31" s="12" t="s">
        <v>97</v>
      </c>
      <c r="D31" s="15" t="s">
        <v>147</v>
      </c>
      <c r="E31" s="15" t="s">
        <v>149</v>
      </c>
      <c r="F31" s="15" t="s">
        <v>74</v>
      </c>
      <c r="G31" s="12" t="s">
        <v>4</v>
      </c>
      <c r="H31" s="14">
        <v>42389</v>
      </c>
      <c r="I31" s="41" t="s">
        <v>27</v>
      </c>
      <c r="J31" s="15"/>
      <c r="K31" s="15" t="s">
        <v>148</v>
      </c>
      <c r="L31" s="70"/>
      <c r="N31" s="15"/>
      <c r="Q31" s="14"/>
      <c r="S31" s="34"/>
      <c r="W31" s="30">
        <f t="shared" si="3"/>
        <v>0</v>
      </c>
      <c r="AA31" s="30">
        <f t="shared" si="4"/>
        <v>0</v>
      </c>
      <c r="AC31" s="30">
        <f t="shared" si="5"/>
        <v>0</v>
      </c>
      <c r="AD31" s="50"/>
      <c r="AE31" s="16"/>
      <c r="AF31" s="16"/>
      <c r="AG31" s="16"/>
      <c r="AH31" s="16"/>
    </row>
    <row r="32" spans="1:34" x14ac:dyDescent="0.2">
      <c r="A32" s="12">
        <v>30</v>
      </c>
      <c r="C32" s="12" t="s">
        <v>97</v>
      </c>
      <c r="D32" s="12" t="s">
        <v>151</v>
      </c>
      <c r="E32" s="15" t="s">
        <v>51</v>
      </c>
      <c r="F32" s="15" t="s">
        <v>51</v>
      </c>
      <c r="G32" s="12" t="s">
        <v>4</v>
      </c>
      <c r="H32" s="14">
        <v>42390</v>
      </c>
      <c r="I32" s="40" t="s">
        <v>27</v>
      </c>
      <c r="J32" s="15"/>
      <c r="K32" s="15"/>
      <c r="L32" s="70"/>
      <c r="N32" s="17"/>
      <c r="W32" s="30">
        <f t="shared" si="3"/>
        <v>0</v>
      </c>
      <c r="AA32" s="30">
        <f t="shared" si="4"/>
        <v>0</v>
      </c>
      <c r="AC32" s="30">
        <f t="shared" si="5"/>
        <v>0</v>
      </c>
      <c r="AD32" s="49"/>
      <c r="AE32" s="16"/>
      <c r="AF32" s="16"/>
      <c r="AG32" s="16"/>
      <c r="AH32" s="16"/>
    </row>
    <row r="33" spans="1:34" x14ac:dyDescent="0.2">
      <c r="A33" s="12">
        <v>31</v>
      </c>
      <c r="C33" s="12" t="s">
        <v>97</v>
      </c>
      <c r="D33" s="12" t="s">
        <v>152</v>
      </c>
      <c r="E33" s="15" t="s">
        <v>153</v>
      </c>
      <c r="F33" s="15" t="s">
        <v>81</v>
      </c>
      <c r="G33" s="12" t="s">
        <v>6</v>
      </c>
      <c r="H33" s="14">
        <v>42390</v>
      </c>
      <c r="I33" s="40" t="s">
        <v>25</v>
      </c>
      <c r="J33" s="15"/>
      <c r="K33" s="15" t="s">
        <v>154</v>
      </c>
      <c r="L33" s="70"/>
      <c r="N33" s="17"/>
      <c r="W33" s="30">
        <f t="shared" si="3"/>
        <v>0</v>
      </c>
      <c r="AA33" s="30">
        <f t="shared" si="4"/>
        <v>0</v>
      </c>
      <c r="AC33" s="30">
        <f t="shared" si="5"/>
        <v>0</v>
      </c>
      <c r="AD33" s="49"/>
      <c r="AE33" s="16"/>
      <c r="AF33" s="16"/>
      <c r="AG33" s="16"/>
      <c r="AH33" s="16"/>
    </row>
    <row r="34" spans="1:34" x14ac:dyDescent="0.2">
      <c r="A34" s="12">
        <v>32</v>
      </c>
      <c r="C34" s="12" t="s">
        <v>97</v>
      </c>
      <c r="D34" s="12" t="s">
        <v>155</v>
      </c>
      <c r="E34" s="15" t="s">
        <v>156</v>
      </c>
      <c r="F34" s="15" t="s">
        <v>80</v>
      </c>
      <c r="G34" s="12" t="s">
        <v>6</v>
      </c>
      <c r="H34" s="14">
        <v>42390</v>
      </c>
      <c r="I34" s="40" t="s">
        <v>26</v>
      </c>
      <c r="J34" s="15"/>
      <c r="K34" s="15" t="s">
        <v>170</v>
      </c>
      <c r="L34" s="70" t="s">
        <v>223</v>
      </c>
      <c r="N34" s="17"/>
      <c r="W34" s="30">
        <f t="shared" si="3"/>
        <v>0</v>
      </c>
      <c r="AA34" s="30">
        <f t="shared" si="4"/>
        <v>0</v>
      </c>
      <c r="AC34" s="30">
        <f t="shared" si="5"/>
        <v>0</v>
      </c>
      <c r="AD34" s="49"/>
      <c r="AE34" s="16"/>
      <c r="AF34" s="16"/>
      <c r="AG34" s="16"/>
      <c r="AH34" s="16"/>
    </row>
    <row r="35" spans="1:34" x14ac:dyDescent="0.2">
      <c r="A35" s="12">
        <v>33</v>
      </c>
      <c r="B35" s="12">
        <v>13796</v>
      </c>
      <c r="C35" s="12" t="s">
        <v>97</v>
      </c>
      <c r="D35" s="12" t="s">
        <v>157</v>
      </c>
      <c r="E35" s="15" t="s">
        <v>159</v>
      </c>
      <c r="F35" s="15" t="s">
        <v>81</v>
      </c>
      <c r="G35" s="12" t="s">
        <v>7</v>
      </c>
      <c r="H35" s="14">
        <v>42388</v>
      </c>
      <c r="I35" s="41" t="s">
        <v>29</v>
      </c>
      <c r="J35" s="15"/>
      <c r="K35" s="15"/>
      <c r="L35" s="70"/>
      <c r="N35" s="14"/>
      <c r="O35" s="46">
        <v>380</v>
      </c>
      <c r="P35" s="12">
        <v>34112</v>
      </c>
      <c r="Q35" s="14">
        <v>42388</v>
      </c>
      <c r="R35" s="33">
        <v>27177</v>
      </c>
      <c r="S35" s="34">
        <v>42390</v>
      </c>
      <c r="T35" s="29">
        <v>380</v>
      </c>
      <c r="U35" s="29">
        <v>380</v>
      </c>
      <c r="W35" s="30">
        <f t="shared" si="3"/>
        <v>380</v>
      </c>
      <c r="X35" s="33" t="s">
        <v>16</v>
      </c>
      <c r="Y35" s="33">
        <v>4.5</v>
      </c>
      <c r="AA35" s="30">
        <f t="shared" si="4"/>
        <v>0</v>
      </c>
      <c r="AC35" s="30">
        <f t="shared" si="5"/>
        <v>0</v>
      </c>
      <c r="AD35" s="49"/>
      <c r="AE35" s="16"/>
      <c r="AF35" s="16"/>
      <c r="AG35" s="16"/>
      <c r="AH35" s="16"/>
    </row>
    <row r="36" spans="1:34" x14ac:dyDescent="0.2">
      <c r="A36" s="12">
        <v>34</v>
      </c>
      <c r="C36" s="12" t="s">
        <v>97</v>
      </c>
      <c r="D36" s="12" t="s">
        <v>160</v>
      </c>
      <c r="E36" s="15" t="s">
        <v>161</v>
      </c>
      <c r="F36" s="15" t="s">
        <v>82</v>
      </c>
      <c r="G36" s="12" t="s">
        <v>4</v>
      </c>
      <c r="H36" s="14">
        <v>42390</v>
      </c>
      <c r="I36" s="41" t="s">
        <v>27</v>
      </c>
      <c r="J36" s="15"/>
      <c r="K36" s="15" t="s">
        <v>169</v>
      </c>
      <c r="L36" s="70"/>
      <c r="N36" s="14"/>
      <c r="Q36" s="14"/>
      <c r="S36" s="34"/>
      <c r="W36" s="30">
        <f t="shared" si="3"/>
        <v>0</v>
      </c>
      <c r="Z36" s="35"/>
      <c r="AA36" s="30">
        <f t="shared" si="4"/>
        <v>0</v>
      </c>
      <c r="AC36" s="30">
        <f t="shared" si="5"/>
        <v>0</v>
      </c>
      <c r="AD36" s="49"/>
      <c r="AE36" s="16"/>
      <c r="AF36" s="16"/>
      <c r="AG36" s="16"/>
      <c r="AH36" s="16"/>
    </row>
    <row r="37" spans="1:34" x14ac:dyDescent="0.2">
      <c r="A37" s="12">
        <v>35</v>
      </c>
      <c r="B37" s="12">
        <v>13715</v>
      </c>
      <c r="C37" s="12" t="s">
        <v>96</v>
      </c>
      <c r="D37" s="12" t="s">
        <v>162</v>
      </c>
      <c r="E37" s="15" t="s">
        <v>163</v>
      </c>
      <c r="F37" s="15" t="s">
        <v>80</v>
      </c>
      <c r="G37" s="12" t="s">
        <v>5</v>
      </c>
      <c r="H37" s="14">
        <v>42383</v>
      </c>
      <c r="I37" s="40" t="s">
        <v>32</v>
      </c>
      <c r="J37" s="15"/>
      <c r="K37" s="15"/>
      <c r="L37" s="70"/>
      <c r="N37" s="14"/>
      <c r="O37" s="46">
        <v>60</v>
      </c>
      <c r="P37" s="12">
        <v>34103</v>
      </c>
      <c r="Q37" s="14">
        <v>42383</v>
      </c>
      <c r="R37" s="33">
        <v>27189</v>
      </c>
      <c r="S37" s="34">
        <v>42391</v>
      </c>
      <c r="T37" s="29">
        <v>60</v>
      </c>
      <c r="U37" s="29">
        <v>60</v>
      </c>
      <c r="W37" s="30">
        <f t="shared" si="3"/>
        <v>60</v>
      </c>
      <c r="X37" s="33" t="s">
        <v>16</v>
      </c>
      <c r="Y37" s="33">
        <v>4.5</v>
      </c>
      <c r="Z37" s="35">
        <v>42401</v>
      </c>
      <c r="AA37" s="30">
        <f t="shared" si="4"/>
        <v>2.6999999999999997</v>
      </c>
      <c r="AB37" s="32">
        <v>2.7</v>
      </c>
      <c r="AC37" s="30">
        <f t="shared" si="5"/>
        <v>-4.4408920985006262E-16</v>
      </c>
      <c r="AD37" s="94" t="s">
        <v>274</v>
      </c>
      <c r="AE37" s="16"/>
      <c r="AF37" s="16"/>
      <c r="AG37" s="16"/>
      <c r="AH37" s="16"/>
    </row>
    <row r="38" spans="1:34" x14ac:dyDescent="0.2">
      <c r="A38" s="12">
        <v>36</v>
      </c>
      <c r="C38" s="12" t="s">
        <v>97</v>
      </c>
      <c r="D38" s="12" t="s">
        <v>164</v>
      </c>
      <c r="E38" s="15" t="s">
        <v>165</v>
      </c>
      <c r="F38" s="15" t="s">
        <v>86</v>
      </c>
      <c r="G38" s="12" t="s">
        <v>6</v>
      </c>
      <c r="H38" s="14">
        <v>42391</v>
      </c>
      <c r="I38" s="41" t="s">
        <v>27</v>
      </c>
      <c r="J38" s="15"/>
      <c r="K38" s="15"/>
      <c r="L38" s="70"/>
      <c r="M38" s="67">
        <v>63330</v>
      </c>
      <c r="N38" s="17">
        <v>42391</v>
      </c>
      <c r="O38" s="46">
        <v>3120</v>
      </c>
      <c r="Q38" s="14"/>
      <c r="S38" s="34"/>
      <c r="W38" s="30">
        <f t="shared" si="3"/>
        <v>0</v>
      </c>
      <c r="Z38" s="35"/>
      <c r="AA38" s="30">
        <f t="shared" si="4"/>
        <v>0</v>
      </c>
      <c r="AC38" s="30">
        <f t="shared" si="5"/>
        <v>0</v>
      </c>
      <c r="AD38" s="50"/>
      <c r="AE38" s="16"/>
      <c r="AF38" s="16"/>
      <c r="AG38" s="16"/>
      <c r="AH38" s="16"/>
    </row>
    <row r="39" spans="1:34" x14ac:dyDescent="0.2">
      <c r="A39" s="12">
        <v>37</v>
      </c>
      <c r="C39" s="12" t="s">
        <v>97</v>
      </c>
      <c r="D39" s="12" t="s">
        <v>166</v>
      </c>
      <c r="E39" s="12" t="s">
        <v>167</v>
      </c>
      <c r="F39" s="12" t="s">
        <v>81</v>
      </c>
      <c r="G39" s="12" t="s">
        <v>3</v>
      </c>
      <c r="H39" s="14">
        <v>42391</v>
      </c>
      <c r="I39" s="40" t="s">
        <v>25</v>
      </c>
      <c r="J39" s="15"/>
      <c r="K39" s="15" t="s">
        <v>168</v>
      </c>
      <c r="L39" s="68">
        <v>42396</v>
      </c>
      <c r="N39" s="15"/>
      <c r="Q39" s="14"/>
      <c r="S39" s="34"/>
      <c r="W39" s="30">
        <f t="shared" si="3"/>
        <v>0</v>
      </c>
      <c r="AA39" s="30">
        <f t="shared" si="4"/>
        <v>0</v>
      </c>
      <c r="AC39" s="30">
        <f t="shared" si="5"/>
        <v>0</v>
      </c>
      <c r="AD39" s="49"/>
      <c r="AE39" s="16"/>
      <c r="AF39" s="16"/>
      <c r="AG39" s="16"/>
      <c r="AH39" s="16"/>
    </row>
    <row r="40" spans="1:34" x14ac:dyDescent="0.2">
      <c r="A40" s="12">
        <v>38</v>
      </c>
      <c r="C40" s="12" t="s">
        <v>97</v>
      </c>
      <c r="D40" s="12" t="s">
        <v>171</v>
      </c>
      <c r="E40" s="12" t="s">
        <v>134</v>
      </c>
      <c r="F40" s="12" t="s">
        <v>51</v>
      </c>
      <c r="G40" s="12" t="s">
        <v>4</v>
      </c>
      <c r="H40" s="14">
        <v>42391</v>
      </c>
      <c r="I40" s="40" t="s">
        <v>25</v>
      </c>
      <c r="J40" s="15"/>
      <c r="K40" s="15" t="s">
        <v>173</v>
      </c>
      <c r="L40" s="70"/>
      <c r="N40" s="17"/>
      <c r="W40" s="30">
        <f t="shared" si="3"/>
        <v>0</v>
      </c>
      <c r="AA40" s="30">
        <f t="shared" si="4"/>
        <v>0</v>
      </c>
      <c r="AC40" s="30">
        <f t="shared" si="5"/>
        <v>0</v>
      </c>
      <c r="AD40" s="49"/>
      <c r="AE40" s="16"/>
      <c r="AF40" s="16"/>
      <c r="AG40" s="16"/>
      <c r="AH40" s="16"/>
    </row>
    <row r="41" spans="1:34" x14ac:dyDescent="0.2">
      <c r="A41" s="12">
        <v>39</v>
      </c>
      <c r="C41" s="12" t="s">
        <v>97</v>
      </c>
      <c r="D41" s="12" t="s">
        <v>172</v>
      </c>
      <c r="E41" s="12" t="s">
        <v>134</v>
      </c>
      <c r="F41" s="12" t="s">
        <v>51</v>
      </c>
      <c r="G41" s="12" t="s">
        <v>3</v>
      </c>
      <c r="H41" s="14">
        <v>42378</v>
      </c>
      <c r="I41" s="40" t="s">
        <v>27</v>
      </c>
      <c r="J41" s="15"/>
      <c r="K41" s="15" t="s">
        <v>208</v>
      </c>
      <c r="L41" s="68">
        <v>42395</v>
      </c>
      <c r="N41" s="17"/>
      <c r="W41" s="30">
        <f t="shared" si="3"/>
        <v>0</v>
      </c>
      <c r="AA41" s="30">
        <f t="shared" si="4"/>
        <v>0</v>
      </c>
      <c r="AC41" s="30">
        <f t="shared" si="5"/>
        <v>0</v>
      </c>
      <c r="AD41" s="49"/>
      <c r="AE41" s="16"/>
      <c r="AF41" s="16"/>
      <c r="AG41" s="16"/>
      <c r="AH41" s="16"/>
    </row>
    <row r="42" spans="1:34" x14ac:dyDescent="0.2">
      <c r="A42" s="12">
        <v>40</v>
      </c>
      <c r="C42" s="12" t="s">
        <v>97</v>
      </c>
      <c r="D42" s="12" t="s">
        <v>174</v>
      </c>
      <c r="E42" s="12" t="s">
        <v>51</v>
      </c>
      <c r="F42" s="12" t="s">
        <v>51</v>
      </c>
      <c r="G42" s="12" t="s">
        <v>6</v>
      </c>
      <c r="H42" s="14">
        <v>42380</v>
      </c>
      <c r="I42" s="40" t="s">
        <v>29</v>
      </c>
      <c r="J42" s="15"/>
      <c r="K42" s="15" t="s">
        <v>358</v>
      </c>
      <c r="L42" s="68"/>
      <c r="M42" s="67">
        <v>63339</v>
      </c>
      <c r="N42" s="17">
        <v>42395</v>
      </c>
      <c r="O42" s="46">
        <v>3489</v>
      </c>
      <c r="P42" s="12">
        <v>34177</v>
      </c>
      <c r="Q42" s="14">
        <v>42415</v>
      </c>
      <c r="R42" s="33">
        <v>27295</v>
      </c>
      <c r="S42" s="34">
        <v>42437</v>
      </c>
      <c r="T42" s="29">
        <v>3489</v>
      </c>
      <c r="U42" s="29">
        <v>3159</v>
      </c>
      <c r="W42" s="30">
        <f t="shared" si="3"/>
        <v>3159</v>
      </c>
      <c r="X42" s="33" t="s">
        <v>16</v>
      </c>
      <c r="Y42" s="33">
        <v>4.5</v>
      </c>
      <c r="Z42" s="35"/>
      <c r="AA42" s="30">
        <f t="shared" si="4"/>
        <v>0</v>
      </c>
      <c r="AC42" s="30">
        <f t="shared" si="5"/>
        <v>0</v>
      </c>
      <c r="AD42" s="51"/>
      <c r="AE42" s="16"/>
      <c r="AF42" s="16"/>
      <c r="AG42" s="16"/>
      <c r="AH42" s="16"/>
    </row>
    <row r="43" spans="1:34" x14ac:dyDescent="0.2">
      <c r="A43" s="12">
        <v>41</v>
      </c>
      <c r="C43" s="12" t="s">
        <v>97</v>
      </c>
      <c r="D43" s="12" t="s">
        <v>175</v>
      </c>
      <c r="E43" s="12" t="s">
        <v>51</v>
      </c>
      <c r="F43" s="12" t="s">
        <v>51</v>
      </c>
      <c r="G43" s="12" t="s">
        <v>3</v>
      </c>
      <c r="H43" s="14">
        <v>42393</v>
      </c>
      <c r="I43" s="40" t="s">
        <v>26</v>
      </c>
      <c r="J43" s="15"/>
      <c r="K43" s="15" t="s">
        <v>176</v>
      </c>
      <c r="L43" s="70"/>
      <c r="M43" s="67">
        <v>63342</v>
      </c>
      <c r="N43" s="17">
        <v>42396</v>
      </c>
      <c r="O43" s="46">
        <v>1846.5</v>
      </c>
      <c r="Q43" s="14"/>
      <c r="S43" s="34"/>
      <c r="W43" s="30">
        <f t="shared" ref="W43" si="6">SUM(U43-(U43/100*V43))</f>
        <v>0</v>
      </c>
      <c r="AA43" s="30">
        <f t="shared" ref="AA43" si="7">IF(Z43&lt;&gt;"",SUM(W43/100*Y43),0)</f>
        <v>0</v>
      </c>
      <c r="AC43" s="30">
        <f t="shared" ref="AC43" si="8">SUM(AA43-AB43)</f>
        <v>0</v>
      </c>
      <c r="AD43" s="49"/>
      <c r="AE43" s="16"/>
      <c r="AF43" s="16"/>
      <c r="AG43" s="16"/>
      <c r="AH43" s="16"/>
    </row>
    <row r="44" spans="1:34" x14ac:dyDescent="0.2">
      <c r="A44" s="12">
        <v>41</v>
      </c>
      <c r="C44" s="12" t="s">
        <v>97</v>
      </c>
      <c r="D44" s="12" t="s">
        <v>175</v>
      </c>
      <c r="E44" s="12" t="s">
        <v>51</v>
      </c>
      <c r="F44" s="12" t="s">
        <v>51</v>
      </c>
      <c r="G44" s="12" t="s">
        <v>3</v>
      </c>
      <c r="H44" s="14">
        <v>42393</v>
      </c>
      <c r="I44" s="40" t="s">
        <v>26</v>
      </c>
      <c r="J44" s="15"/>
      <c r="K44" s="15" t="s">
        <v>176</v>
      </c>
      <c r="L44" s="70"/>
      <c r="M44" s="67">
        <v>63343</v>
      </c>
      <c r="N44" s="17">
        <v>42396</v>
      </c>
      <c r="O44" s="46">
        <v>1859.5</v>
      </c>
      <c r="Q44" s="14"/>
      <c r="S44" s="34"/>
      <c r="W44" s="30">
        <f t="shared" si="3"/>
        <v>0</v>
      </c>
      <c r="AA44" s="30">
        <f t="shared" si="4"/>
        <v>0</v>
      </c>
      <c r="AC44" s="30">
        <f t="shared" si="5"/>
        <v>0</v>
      </c>
      <c r="AD44" s="49"/>
      <c r="AE44" s="16"/>
      <c r="AF44" s="16"/>
      <c r="AG44" s="16"/>
      <c r="AH44" s="16"/>
    </row>
    <row r="45" spans="1:34" x14ac:dyDescent="0.2">
      <c r="A45" s="12">
        <v>42</v>
      </c>
      <c r="C45" s="12" t="s">
        <v>96</v>
      </c>
      <c r="D45" s="12" t="s">
        <v>177</v>
      </c>
      <c r="E45" s="12" t="s">
        <v>178</v>
      </c>
      <c r="F45" s="12" t="s">
        <v>79</v>
      </c>
      <c r="G45" s="12" t="s">
        <v>4</v>
      </c>
      <c r="H45" s="14">
        <v>42393</v>
      </c>
      <c r="I45" s="41" t="s">
        <v>25</v>
      </c>
      <c r="J45" s="15"/>
      <c r="K45" s="15" t="s">
        <v>179</v>
      </c>
      <c r="L45" s="68">
        <v>42398</v>
      </c>
      <c r="N45" s="15"/>
      <c r="Q45" s="14"/>
      <c r="S45" s="34"/>
      <c r="W45" s="30">
        <f t="shared" si="3"/>
        <v>0</v>
      </c>
      <c r="Z45" s="35"/>
      <c r="AA45" s="30">
        <f t="shared" si="4"/>
        <v>0</v>
      </c>
      <c r="AC45" s="30">
        <f t="shared" si="5"/>
        <v>0</v>
      </c>
      <c r="AD45" s="52"/>
      <c r="AE45" s="91">
        <v>712.85</v>
      </c>
      <c r="AF45" s="90" t="s">
        <v>275</v>
      </c>
      <c r="AG45" s="16"/>
      <c r="AH45" s="16"/>
    </row>
    <row r="46" spans="1:34" x14ac:dyDescent="0.2">
      <c r="A46" s="12">
        <v>43</v>
      </c>
      <c r="B46" s="12">
        <v>13018</v>
      </c>
      <c r="C46" s="12" t="s">
        <v>96</v>
      </c>
      <c r="D46" s="12" t="s">
        <v>180</v>
      </c>
      <c r="E46" s="12" t="s">
        <v>181</v>
      </c>
      <c r="F46" s="12" t="s">
        <v>94</v>
      </c>
      <c r="G46" s="12" t="s">
        <v>6</v>
      </c>
      <c r="H46" s="14">
        <v>42389</v>
      </c>
      <c r="I46" s="40" t="s">
        <v>32</v>
      </c>
      <c r="J46" s="15"/>
      <c r="K46" s="15"/>
      <c r="L46" s="70"/>
      <c r="M46" s="67" t="s">
        <v>182</v>
      </c>
      <c r="N46" s="17">
        <v>42390</v>
      </c>
      <c r="O46" s="46">
        <v>485</v>
      </c>
      <c r="P46" s="12">
        <v>34134</v>
      </c>
      <c r="Q46" s="14">
        <v>42394</v>
      </c>
      <c r="R46" s="47">
        <v>27242</v>
      </c>
      <c r="S46" s="34">
        <v>42411</v>
      </c>
      <c r="T46" s="29">
        <v>485</v>
      </c>
      <c r="U46" s="29">
        <v>237</v>
      </c>
      <c r="W46" s="30">
        <f t="shared" si="3"/>
        <v>237</v>
      </c>
      <c r="X46" s="33" t="s">
        <v>16</v>
      </c>
      <c r="Y46" s="33">
        <v>4.5</v>
      </c>
      <c r="Z46" s="35">
        <v>42412</v>
      </c>
      <c r="AA46" s="30">
        <f t="shared" si="4"/>
        <v>10.665000000000001</v>
      </c>
      <c r="AB46" s="32">
        <v>10.67</v>
      </c>
      <c r="AC46" s="30">
        <f t="shared" si="5"/>
        <v>-4.9999999999990052E-3</v>
      </c>
      <c r="AD46" s="94" t="s">
        <v>274</v>
      </c>
      <c r="AE46" s="91">
        <f>SUM(AB46,AB37,AB23,AB22,AB16,AB15,AB10,AB8)</f>
        <v>56.38</v>
      </c>
      <c r="AF46" s="90" t="s">
        <v>276</v>
      </c>
      <c r="AG46" s="16"/>
      <c r="AH46" s="16"/>
    </row>
    <row r="47" spans="1:34" x14ac:dyDescent="0.2">
      <c r="A47" s="12">
        <v>44</v>
      </c>
      <c r="C47" s="12" t="s">
        <v>97</v>
      </c>
      <c r="D47" s="12" t="s">
        <v>197</v>
      </c>
      <c r="E47" s="12" t="s">
        <v>183</v>
      </c>
      <c r="F47" s="12" t="s">
        <v>41</v>
      </c>
      <c r="G47" s="12" t="s">
        <v>4</v>
      </c>
      <c r="H47" s="14">
        <v>42392</v>
      </c>
      <c r="I47" s="40" t="s">
        <v>25</v>
      </c>
      <c r="J47" s="15"/>
      <c r="K47" s="15"/>
      <c r="L47" s="70" t="s">
        <v>198</v>
      </c>
      <c r="N47" s="15"/>
      <c r="Q47" s="14"/>
      <c r="S47" s="34"/>
      <c r="W47" s="30">
        <f t="shared" si="3"/>
        <v>0</v>
      </c>
      <c r="Z47" s="35"/>
      <c r="AA47" s="30">
        <f t="shared" si="4"/>
        <v>0</v>
      </c>
      <c r="AC47" s="30">
        <f t="shared" si="5"/>
        <v>0</v>
      </c>
      <c r="AD47" s="50"/>
      <c r="AE47" s="92">
        <f>SUM(AE45:AE46)</f>
        <v>769.23</v>
      </c>
      <c r="AF47" s="93" t="s">
        <v>274</v>
      </c>
      <c r="AG47" s="16"/>
      <c r="AH47" s="16"/>
    </row>
    <row r="48" spans="1:34" x14ac:dyDescent="0.2">
      <c r="A48" s="12">
        <v>45</v>
      </c>
      <c r="B48" s="12">
        <v>13583</v>
      </c>
      <c r="C48" s="12" t="s">
        <v>96</v>
      </c>
      <c r="D48" s="15" t="s">
        <v>184</v>
      </c>
      <c r="E48" s="15" t="s">
        <v>200</v>
      </c>
      <c r="F48" s="15" t="s">
        <v>41</v>
      </c>
      <c r="G48" s="15" t="s">
        <v>5</v>
      </c>
      <c r="H48" s="17">
        <v>42394</v>
      </c>
      <c r="I48" s="42" t="s">
        <v>26</v>
      </c>
      <c r="J48" s="15"/>
      <c r="K48" s="15"/>
      <c r="L48" s="70"/>
      <c r="M48" s="67">
        <v>63341</v>
      </c>
      <c r="N48" s="17">
        <v>42396</v>
      </c>
      <c r="O48" s="46">
        <v>2150</v>
      </c>
      <c r="W48" s="30">
        <f t="shared" si="3"/>
        <v>0</v>
      </c>
      <c r="AA48" s="30">
        <f t="shared" si="4"/>
        <v>0</v>
      </c>
      <c r="AC48" s="30">
        <f t="shared" si="5"/>
        <v>0</v>
      </c>
      <c r="AD48" s="49"/>
      <c r="AE48" s="58"/>
      <c r="AF48" s="16"/>
      <c r="AG48" s="16"/>
      <c r="AH48" s="16"/>
    </row>
    <row r="49" spans="1:34" x14ac:dyDescent="0.2">
      <c r="A49" s="12">
        <v>46</v>
      </c>
      <c r="C49" s="12" t="s">
        <v>97</v>
      </c>
      <c r="D49" s="15" t="s">
        <v>174</v>
      </c>
      <c r="E49" s="15" t="s">
        <v>185</v>
      </c>
      <c r="F49" s="15" t="s">
        <v>94</v>
      </c>
      <c r="G49" s="15" t="s">
        <v>6</v>
      </c>
      <c r="H49" s="17">
        <v>42395</v>
      </c>
      <c r="I49" s="42" t="s">
        <v>25</v>
      </c>
      <c r="J49" s="15"/>
      <c r="K49" s="15" t="s">
        <v>218</v>
      </c>
      <c r="L49" s="70" t="s">
        <v>223</v>
      </c>
      <c r="N49" s="17"/>
      <c r="W49" s="30">
        <f t="shared" si="3"/>
        <v>0</v>
      </c>
      <c r="AA49" s="30">
        <f t="shared" si="4"/>
        <v>0</v>
      </c>
      <c r="AC49" s="30">
        <f t="shared" si="5"/>
        <v>0</v>
      </c>
      <c r="AD49" s="49"/>
      <c r="AE49" s="59"/>
      <c r="AF49" s="16"/>
      <c r="AG49" s="16"/>
      <c r="AH49" s="16"/>
    </row>
    <row r="50" spans="1:34" x14ac:dyDescent="0.2">
      <c r="A50" s="12">
        <v>47</v>
      </c>
      <c r="C50" s="12" t="s">
        <v>97</v>
      </c>
      <c r="D50" s="15" t="s">
        <v>186</v>
      </c>
      <c r="E50" s="15" t="s">
        <v>187</v>
      </c>
      <c r="F50" s="15" t="s">
        <v>73</v>
      </c>
      <c r="G50" s="15" t="s">
        <v>4</v>
      </c>
      <c r="H50" s="17">
        <v>42395</v>
      </c>
      <c r="I50" s="42" t="s">
        <v>25</v>
      </c>
      <c r="J50" s="15"/>
      <c r="K50" s="15" t="s">
        <v>281</v>
      </c>
      <c r="L50" s="68">
        <v>42396</v>
      </c>
      <c r="N50" s="17"/>
      <c r="W50" s="30">
        <f t="shared" si="3"/>
        <v>0</v>
      </c>
      <c r="AA50" s="30">
        <f t="shared" si="4"/>
        <v>0</v>
      </c>
      <c r="AC50" s="30">
        <f t="shared" si="5"/>
        <v>0</v>
      </c>
      <c r="AD50" s="49"/>
      <c r="AE50" s="58"/>
      <c r="AF50" s="16"/>
      <c r="AG50" s="16"/>
      <c r="AH50" s="16"/>
    </row>
    <row r="51" spans="1:34" x14ac:dyDescent="0.2">
      <c r="A51" s="12">
        <v>48</v>
      </c>
      <c r="B51" s="12">
        <v>13544</v>
      </c>
      <c r="C51" s="12" t="s">
        <v>96</v>
      </c>
      <c r="D51" s="15" t="s">
        <v>188</v>
      </c>
      <c r="E51" s="15" t="s">
        <v>189</v>
      </c>
      <c r="F51" s="15" t="s">
        <v>94</v>
      </c>
      <c r="G51" s="15" t="s">
        <v>5</v>
      </c>
      <c r="H51" s="17">
        <v>42395</v>
      </c>
      <c r="I51" s="42" t="s">
        <v>29</v>
      </c>
      <c r="J51" s="15"/>
      <c r="K51" s="15"/>
      <c r="L51" s="68">
        <v>42396</v>
      </c>
      <c r="N51" s="15"/>
      <c r="O51" s="46">
        <v>61.2</v>
      </c>
      <c r="P51" s="12">
        <v>34228</v>
      </c>
      <c r="Q51" s="14">
        <v>42440</v>
      </c>
      <c r="R51" s="33">
        <v>27299</v>
      </c>
      <c r="S51" s="34">
        <v>42440</v>
      </c>
      <c r="T51" s="29">
        <v>61.2</v>
      </c>
      <c r="U51" s="29">
        <v>61.2</v>
      </c>
      <c r="W51" s="30">
        <f t="shared" si="3"/>
        <v>61.2</v>
      </c>
      <c r="X51" s="33" t="s">
        <v>16</v>
      </c>
      <c r="Y51" s="33">
        <v>4.5</v>
      </c>
      <c r="AA51" s="30">
        <f t="shared" si="4"/>
        <v>0</v>
      </c>
      <c r="AC51" s="30">
        <f t="shared" si="5"/>
        <v>0</v>
      </c>
      <c r="AD51" s="49"/>
      <c r="AE51" s="59"/>
      <c r="AF51" s="60"/>
      <c r="AG51" s="16"/>
      <c r="AH51" s="16"/>
    </row>
    <row r="52" spans="1:34" x14ac:dyDescent="0.2">
      <c r="A52" s="12">
        <v>49</v>
      </c>
      <c r="C52" s="12" t="s">
        <v>97</v>
      </c>
      <c r="D52" s="15" t="s">
        <v>190</v>
      </c>
      <c r="E52" s="15" t="s">
        <v>191</v>
      </c>
      <c r="F52" s="15" t="s">
        <v>74</v>
      </c>
      <c r="G52" s="15" t="s">
        <v>3</v>
      </c>
      <c r="H52" s="17">
        <v>42397</v>
      </c>
      <c r="I52" s="42" t="s">
        <v>32</v>
      </c>
      <c r="J52" s="15"/>
      <c r="K52" s="15" t="s">
        <v>435</v>
      </c>
      <c r="L52" s="70" t="s">
        <v>223</v>
      </c>
      <c r="M52" s="67">
        <v>63345</v>
      </c>
      <c r="N52" s="17">
        <v>42397</v>
      </c>
      <c r="O52" s="46">
        <v>4935</v>
      </c>
      <c r="R52" s="33">
        <v>27293</v>
      </c>
      <c r="S52" s="34">
        <v>42433</v>
      </c>
      <c r="T52" s="29">
        <v>7.91</v>
      </c>
      <c r="U52" s="29">
        <v>7.91</v>
      </c>
      <c r="W52" s="30">
        <f t="shared" si="3"/>
        <v>7.91</v>
      </c>
      <c r="X52" s="33" t="s">
        <v>16</v>
      </c>
      <c r="Y52" s="33">
        <v>4.5</v>
      </c>
      <c r="Z52" s="35">
        <v>42439</v>
      </c>
      <c r="AA52" s="30">
        <f t="shared" si="4"/>
        <v>0.35594999999999999</v>
      </c>
      <c r="AB52" s="32">
        <v>0.36</v>
      </c>
      <c r="AC52" s="30">
        <f t="shared" si="5"/>
        <v>-4.049999999999998E-3</v>
      </c>
      <c r="AD52" s="205" t="s">
        <v>436</v>
      </c>
      <c r="AE52" s="16"/>
      <c r="AF52" s="16"/>
      <c r="AG52" s="16"/>
      <c r="AH52" s="16"/>
    </row>
    <row r="53" spans="1:34" x14ac:dyDescent="0.2">
      <c r="A53" s="12">
        <v>50</v>
      </c>
      <c r="C53" s="12" t="s">
        <v>97</v>
      </c>
      <c r="D53" s="15" t="s">
        <v>192</v>
      </c>
      <c r="E53" s="15" t="s">
        <v>193</v>
      </c>
      <c r="F53" s="15" t="s">
        <v>76</v>
      </c>
      <c r="G53" s="15" t="s">
        <v>7</v>
      </c>
      <c r="H53" s="17">
        <v>42396</v>
      </c>
      <c r="I53" s="42" t="s">
        <v>27</v>
      </c>
      <c r="J53" s="15"/>
      <c r="K53" s="15" t="s">
        <v>199</v>
      </c>
      <c r="L53" s="70"/>
      <c r="N53" s="17"/>
      <c r="Q53" s="14"/>
      <c r="S53" s="34"/>
      <c r="W53" s="30">
        <f t="shared" si="3"/>
        <v>0</v>
      </c>
      <c r="Z53" s="35"/>
      <c r="AA53" s="30">
        <f t="shared" si="4"/>
        <v>0</v>
      </c>
      <c r="AC53" s="30">
        <f t="shared" si="5"/>
        <v>0</v>
      </c>
      <c r="AD53" s="49"/>
      <c r="AE53" s="16"/>
      <c r="AF53" s="16"/>
      <c r="AG53" s="16"/>
      <c r="AH53" s="16"/>
    </row>
    <row r="54" spans="1:34" x14ac:dyDescent="0.2">
      <c r="A54" s="12">
        <v>51</v>
      </c>
      <c r="B54" s="12">
        <v>13799</v>
      </c>
      <c r="C54" s="12" t="s">
        <v>97</v>
      </c>
      <c r="D54" s="15" t="s">
        <v>194</v>
      </c>
      <c r="E54" s="15" t="s">
        <v>195</v>
      </c>
      <c r="F54" s="15" t="s">
        <v>89</v>
      </c>
      <c r="G54" s="15" t="s">
        <v>7</v>
      </c>
      <c r="H54" s="17">
        <v>42397</v>
      </c>
      <c r="I54" s="42" t="s">
        <v>32</v>
      </c>
      <c r="J54" s="15"/>
      <c r="K54" s="15" t="s">
        <v>196</v>
      </c>
      <c r="L54" s="70"/>
      <c r="N54" s="17"/>
      <c r="O54" s="46">
        <v>241</v>
      </c>
      <c r="P54" s="12">
        <v>34144</v>
      </c>
      <c r="Q54" s="14">
        <v>42397</v>
      </c>
      <c r="R54" s="33">
        <v>27237</v>
      </c>
      <c r="S54" s="34">
        <v>42405</v>
      </c>
      <c r="T54" s="29">
        <v>241</v>
      </c>
      <c r="U54" s="29">
        <v>60</v>
      </c>
      <c r="W54" s="30">
        <f t="shared" si="3"/>
        <v>60</v>
      </c>
      <c r="X54" s="33" t="s">
        <v>16</v>
      </c>
      <c r="Y54" s="33">
        <v>4.5</v>
      </c>
      <c r="Z54" s="35">
        <v>42417</v>
      </c>
      <c r="AA54" s="30">
        <f t="shared" si="4"/>
        <v>2.6999999999999997</v>
      </c>
      <c r="AB54" s="32">
        <v>2.7</v>
      </c>
      <c r="AC54" s="30">
        <f t="shared" si="5"/>
        <v>-4.4408920985006262E-16</v>
      </c>
      <c r="AD54" s="205" t="s">
        <v>436</v>
      </c>
      <c r="AE54" s="16"/>
      <c r="AF54" s="16"/>
      <c r="AG54" s="16"/>
      <c r="AH54" s="16"/>
    </row>
    <row r="55" spans="1:34" x14ac:dyDescent="0.2">
      <c r="A55" s="12">
        <v>52</v>
      </c>
      <c r="C55" s="12" t="s">
        <v>97</v>
      </c>
      <c r="D55" s="15" t="s">
        <v>214</v>
      </c>
      <c r="E55" s="15" t="s">
        <v>351</v>
      </c>
      <c r="F55" s="15" t="s">
        <v>51</v>
      </c>
      <c r="G55" s="15" t="s">
        <v>3</v>
      </c>
      <c r="H55" s="17">
        <v>42377</v>
      </c>
      <c r="I55" s="42" t="s">
        <v>25</v>
      </c>
      <c r="J55" s="15"/>
      <c r="K55" s="15"/>
      <c r="L55" s="70"/>
      <c r="N55" s="17"/>
      <c r="Q55" s="14"/>
      <c r="S55" s="34"/>
      <c r="W55" s="30">
        <f t="shared" si="3"/>
        <v>0</v>
      </c>
      <c r="Z55" s="35"/>
      <c r="AA55" s="30">
        <f t="shared" si="4"/>
        <v>0</v>
      </c>
      <c r="AC55" s="30">
        <f t="shared" si="5"/>
        <v>0</v>
      </c>
      <c r="AD55" s="52"/>
      <c r="AE55" s="16"/>
      <c r="AF55" s="16"/>
      <c r="AG55" s="16"/>
      <c r="AH55" s="16"/>
    </row>
    <row r="56" spans="1:34" x14ac:dyDescent="0.2">
      <c r="A56" s="12">
        <v>53</v>
      </c>
      <c r="B56" s="12">
        <v>13708</v>
      </c>
      <c r="C56" s="12" t="s">
        <v>96</v>
      </c>
      <c r="D56" s="15" t="s">
        <v>201</v>
      </c>
      <c r="E56" s="15" t="s">
        <v>202</v>
      </c>
      <c r="F56" s="15" t="s">
        <v>88</v>
      </c>
      <c r="G56" s="15" t="s">
        <v>5</v>
      </c>
      <c r="H56" s="17">
        <v>42382</v>
      </c>
      <c r="I56" s="42" t="s">
        <v>32</v>
      </c>
      <c r="J56" s="15"/>
      <c r="K56" s="15"/>
      <c r="L56" s="70"/>
      <c r="N56" s="15"/>
      <c r="P56" s="12">
        <v>34137</v>
      </c>
      <c r="Q56" s="14">
        <v>42398</v>
      </c>
      <c r="R56" s="33">
        <v>27244</v>
      </c>
      <c r="S56" s="34">
        <v>42411</v>
      </c>
      <c r="T56" s="29">
        <v>454.41</v>
      </c>
      <c r="U56" s="29">
        <v>254.61</v>
      </c>
      <c r="W56" s="30">
        <f t="shared" si="3"/>
        <v>254.61</v>
      </c>
      <c r="X56" s="33" t="s">
        <v>16</v>
      </c>
      <c r="Y56" s="33">
        <v>4.5</v>
      </c>
      <c r="Z56" s="35">
        <v>42418</v>
      </c>
      <c r="AA56" s="30">
        <f t="shared" si="4"/>
        <v>11.45745</v>
      </c>
      <c r="AB56" s="32">
        <v>11.46</v>
      </c>
      <c r="AC56" s="30">
        <f t="shared" si="5"/>
        <v>-2.5500000000011624E-3</v>
      </c>
      <c r="AD56" s="205" t="s">
        <v>436</v>
      </c>
      <c r="AE56" s="16"/>
      <c r="AF56" s="16"/>
      <c r="AG56" s="16"/>
      <c r="AH56" s="16"/>
    </row>
    <row r="57" spans="1:34" x14ac:dyDescent="0.2">
      <c r="A57" s="12">
        <v>54</v>
      </c>
      <c r="C57" s="12" t="s">
        <v>97</v>
      </c>
      <c r="D57" s="15" t="s">
        <v>203</v>
      </c>
      <c r="E57" s="15" t="s">
        <v>88</v>
      </c>
      <c r="F57" s="15" t="s">
        <v>88</v>
      </c>
      <c r="G57" s="15" t="s">
        <v>3</v>
      </c>
      <c r="H57" s="17">
        <v>42398</v>
      </c>
      <c r="I57" s="42" t="s">
        <v>26</v>
      </c>
      <c r="J57" s="15"/>
      <c r="K57" s="15" t="s">
        <v>204</v>
      </c>
      <c r="L57" s="70"/>
      <c r="M57" s="67">
        <v>63363</v>
      </c>
      <c r="N57" s="14">
        <v>42402</v>
      </c>
      <c r="O57" s="15">
        <v>4100.93</v>
      </c>
      <c r="Q57" s="14"/>
      <c r="S57" s="34"/>
      <c r="W57" s="30">
        <f t="shared" si="3"/>
        <v>0</v>
      </c>
      <c r="Z57" s="35"/>
      <c r="AA57" s="30">
        <f t="shared" si="4"/>
        <v>0</v>
      </c>
      <c r="AC57" s="30">
        <f t="shared" si="5"/>
        <v>0</v>
      </c>
      <c r="AD57" s="51"/>
      <c r="AE57" s="16"/>
      <c r="AF57" s="16"/>
      <c r="AG57" s="16"/>
      <c r="AH57" s="16"/>
    </row>
    <row r="58" spans="1:34" x14ac:dyDescent="0.2">
      <c r="A58" s="12">
        <v>54</v>
      </c>
      <c r="C58" s="12" t="s">
        <v>97</v>
      </c>
      <c r="D58" s="15" t="s">
        <v>203</v>
      </c>
      <c r="E58" s="15" t="s">
        <v>88</v>
      </c>
      <c r="F58" s="15" t="s">
        <v>88</v>
      </c>
      <c r="G58" s="15" t="s">
        <v>3</v>
      </c>
      <c r="H58" s="17">
        <v>42398</v>
      </c>
      <c r="I58" s="42" t="s">
        <v>26</v>
      </c>
      <c r="J58" s="15"/>
      <c r="K58" s="15"/>
      <c r="L58" s="70"/>
      <c r="M58" s="67">
        <v>63365</v>
      </c>
      <c r="N58" s="14">
        <v>42402</v>
      </c>
      <c r="O58" s="70">
        <v>5147</v>
      </c>
      <c r="Q58" s="14"/>
      <c r="S58" s="34"/>
      <c r="W58" s="30">
        <f t="shared" si="3"/>
        <v>0</v>
      </c>
      <c r="Z58" s="35"/>
      <c r="AA58" s="30">
        <f t="shared" si="4"/>
        <v>0</v>
      </c>
      <c r="AC58" s="30">
        <f t="shared" si="5"/>
        <v>0</v>
      </c>
      <c r="AD58" s="51"/>
      <c r="AE58" s="16"/>
      <c r="AF58" s="16"/>
      <c r="AG58" s="16"/>
      <c r="AH58" s="16"/>
    </row>
    <row r="59" spans="1:34" x14ac:dyDescent="0.2">
      <c r="A59" s="12">
        <v>55</v>
      </c>
      <c r="B59" s="12">
        <v>13790</v>
      </c>
      <c r="C59" s="12" t="s">
        <v>96</v>
      </c>
      <c r="D59" s="15" t="s">
        <v>205</v>
      </c>
      <c r="E59" s="15" t="s">
        <v>82</v>
      </c>
      <c r="F59" s="15" t="s">
        <v>82</v>
      </c>
      <c r="G59" s="15" t="s">
        <v>5</v>
      </c>
      <c r="H59" s="17">
        <v>42396</v>
      </c>
      <c r="I59" s="42" t="s">
        <v>26</v>
      </c>
      <c r="J59" s="15"/>
      <c r="K59" s="15"/>
      <c r="L59" s="70"/>
      <c r="M59" s="67">
        <v>63351</v>
      </c>
      <c r="N59" s="17">
        <v>42398</v>
      </c>
      <c r="O59" s="46">
        <v>1298.25</v>
      </c>
      <c r="Q59" s="14"/>
      <c r="S59" s="34"/>
      <c r="W59" s="30">
        <f t="shared" si="3"/>
        <v>0</v>
      </c>
      <c r="Z59" s="35"/>
      <c r="AA59" s="30">
        <f t="shared" si="4"/>
        <v>0</v>
      </c>
      <c r="AC59" s="30">
        <f t="shared" si="5"/>
        <v>0</v>
      </c>
      <c r="AD59" s="50"/>
      <c r="AE59" s="16"/>
      <c r="AF59" s="16"/>
      <c r="AG59" s="16"/>
      <c r="AH59" s="16"/>
    </row>
    <row r="60" spans="1:34" x14ac:dyDescent="0.2">
      <c r="A60" s="12">
        <v>56</v>
      </c>
      <c r="C60" s="12" t="s">
        <v>97</v>
      </c>
      <c r="D60" s="15" t="s">
        <v>206</v>
      </c>
      <c r="E60" s="15"/>
      <c r="F60" s="15" t="s">
        <v>86</v>
      </c>
      <c r="G60" s="15" t="s">
        <v>3</v>
      </c>
      <c r="H60" s="17">
        <v>42396</v>
      </c>
      <c r="I60" s="42" t="s">
        <v>26</v>
      </c>
      <c r="J60" s="15"/>
      <c r="K60" s="15" t="s">
        <v>225</v>
      </c>
      <c r="L60" s="70"/>
      <c r="M60" s="67">
        <v>63360</v>
      </c>
      <c r="N60" s="17">
        <v>42402</v>
      </c>
      <c r="O60" s="46">
        <v>335</v>
      </c>
      <c r="Q60" s="14"/>
      <c r="S60" s="34"/>
      <c r="W60" s="30">
        <f t="shared" si="3"/>
        <v>0</v>
      </c>
      <c r="Z60" s="35"/>
      <c r="AA60" s="30">
        <f t="shared" si="4"/>
        <v>0</v>
      </c>
      <c r="AC60" s="30">
        <f t="shared" si="5"/>
        <v>0</v>
      </c>
      <c r="AD60" s="52"/>
      <c r="AE60" s="16"/>
      <c r="AF60" s="16"/>
      <c r="AG60" s="16"/>
      <c r="AH60" s="16"/>
    </row>
    <row r="61" spans="1:34" x14ac:dyDescent="0.2">
      <c r="A61" s="12">
        <v>56</v>
      </c>
      <c r="C61" s="12" t="s">
        <v>97</v>
      </c>
      <c r="D61" s="15" t="s">
        <v>206</v>
      </c>
      <c r="E61" s="15"/>
      <c r="F61" s="15" t="s">
        <v>86</v>
      </c>
      <c r="G61" s="15" t="s">
        <v>3</v>
      </c>
      <c r="H61" s="17">
        <v>42396</v>
      </c>
      <c r="I61" s="42" t="s">
        <v>26</v>
      </c>
      <c r="J61" s="15"/>
      <c r="K61" s="15"/>
      <c r="L61" s="70"/>
      <c r="M61" s="67">
        <v>63370</v>
      </c>
      <c r="N61" s="17">
        <v>42404</v>
      </c>
      <c r="O61" s="46">
        <v>655</v>
      </c>
      <c r="Q61" s="14"/>
      <c r="S61" s="34"/>
      <c r="W61" s="30">
        <f t="shared" si="3"/>
        <v>0</v>
      </c>
      <c r="Z61" s="35"/>
      <c r="AA61" s="30">
        <f t="shared" si="4"/>
        <v>0</v>
      </c>
      <c r="AC61" s="30">
        <f t="shared" si="5"/>
        <v>0</v>
      </c>
      <c r="AD61" s="52"/>
      <c r="AE61" s="16"/>
      <c r="AF61" s="16"/>
      <c r="AG61" s="16"/>
      <c r="AH61" s="16"/>
    </row>
    <row r="62" spans="1:34" x14ac:dyDescent="0.2">
      <c r="A62" s="12">
        <v>57</v>
      </c>
      <c r="C62" s="12" t="s">
        <v>97</v>
      </c>
      <c r="D62" s="15" t="s">
        <v>207</v>
      </c>
      <c r="E62" s="15"/>
      <c r="F62" s="15" t="s">
        <v>51</v>
      </c>
      <c r="G62" s="15" t="s">
        <v>3</v>
      </c>
      <c r="H62" s="17">
        <v>42396</v>
      </c>
      <c r="I62" s="42" t="s">
        <v>26</v>
      </c>
      <c r="J62" s="15"/>
      <c r="K62" s="15"/>
      <c r="L62" s="70"/>
      <c r="M62" s="67">
        <v>63358</v>
      </c>
      <c r="N62" s="17">
        <v>42402</v>
      </c>
      <c r="O62" s="46">
        <v>1848.5</v>
      </c>
      <c r="Q62" s="14"/>
      <c r="S62" s="34"/>
      <c r="W62" s="30">
        <f t="shared" si="3"/>
        <v>0</v>
      </c>
      <c r="Z62" s="35"/>
      <c r="AA62" s="30">
        <f t="shared" si="4"/>
        <v>0</v>
      </c>
      <c r="AC62" s="30">
        <f t="shared" si="5"/>
        <v>0</v>
      </c>
      <c r="AD62" s="51"/>
      <c r="AE62" s="16"/>
      <c r="AF62" s="16"/>
      <c r="AG62" s="16"/>
      <c r="AH62" s="16"/>
    </row>
    <row r="63" spans="1:34" x14ac:dyDescent="0.2">
      <c r="A63" s="12">
        <v>58</v>
      </c>
      <c r="C63" s="12" t="s">
        <v>97</v>
      </c>
      <c r="D63" s="15" t="s">
        <v>209</v>
      </c>
      <c r="E63" s="15"/>
      <c r="F63" s="15" t="s">
        <v>115</v>
      </c>
      <c r="G63" s="15" t="s">
        <v>3</v>
      </c>
      <c r="H63" s="17">
        <v>42388</v>
      </c>
      <c r="I63" s="42" t="s">
        <v>25</v>
      </c>
      <c r="J63" s="15"/>
      <c r="K63" s="15" t="s">
        <v>238</v>
      </c>
      <c r="L63" s="70"/>
      <c r="N63" s="17"/>
      <c r="W63" s="30">
        <f t="shared" si="3"/>
        <v>0</v>
      </c>
      <c r="AA63" s="30">
        <f t="shared" si="4"/>
        <v>0</v>
      </c>
      <c r="AC63" s="30">
        <f t="shared" si="5"/>
        <v>0</v>
      </c>
      <c r="AD63" s="49"/>
      <c r="AE63" s="16"/>
      <c r="AF63" s="16"/>
      <c r="AG63" s="16"/>
      <c r="AH63" s="16"/>
    </row>
    <row r="64" spans="1:34" x14ac:dyDescent="0.2">
      <c r="A64" s="12">
        <v>59</v>
      </c>
      <c r="C64" s="12" t="s">
        <v>97</v>
      </c>
      <c r="D64" s="15" t="s">
        <v>210</v>
      </c>
      <c r="E64" s="15"/>
      <c r="F64" s="15" t="s">
        <v>89</v>
      </c>
      <c r="G64" s="15" t="s">
        <v>3</v>
      </c>
      <c r="H64" s="17">
        <v>42384</v>
      </c>
      <c r="I64" s="42" t="s">
        <v>27</v>
      </c>
      <c r="J64" s="15"/>
      <c r="K64" s="15" t="s">
        <v>239</v>
      </c>
      <c r="L64" s="70"/>
      <c r="N64" s="15"/>
      <c r="Q64" s="14"/>
      <c r="S64" s="34"/>
      <c r="W64" s="30">
        <f t="shared" si="3"/>
        <v>0</v>
      </c>
      <c r="Z64" s="35"/>
      <c r="AA64" s="30">
        <f t="shared" si="4"/>
        <v>0</v>
      </c>
      <c r="AC64" s="30">
        <f t="shared" si="5"/>
        <v>0</v>
      </c>
      <c r="AD64" s="51"/>
      <c r="AE64" s="16"/>
      <c r="AF64" s="16"/>
      <c r="AG64" s="16"/>
      <c r="AH64" s="16"/>
    </row>
    <row r="65" spans="1:34" x14ac:dyDescent="0.2">
      <c r="A65" s="12">
        <v>60</v>
      </c>
      <c r="C65" s="12" t="s">
        <v>97</v>
      </c>
      <c r="D65" s="15" t="s">
        <v>211</v>
      </c>
      <c r="E65" s="15"/>
      <c r="F65" s="15" t="s">
        <v>74</v>
      </c>
      <c r="G65" s="15" t="s">
        <v>3</v>
      </c>
      <c r="H65" s="17">
        <v>42383</v>
      </c>
      <c r="I65" s="42" t="s">
        <v>25</v>
      </c>
      <c r="J65" s="15"/>
      <c r="K65" s="15"/>
      <c r="L65" s="70"/>
      <c r="N65" s="17"/>
      <c r="W65" s="30">
        <f t="shared" si="3"/>
        <v>0</v>
      </c>
      <c r="AA65" s="30">
        <f t="shared" si="4"/>
        <v>0</v>
      </c>
      <c r="AC65" s="30">
        <f t="shared" si="5"/>
        <v>0</v>
      </c>
      <c r="AD65" s="49"/>
      <c r="AE65" s="16"/>
      <c r="AF65" s="16"/>
      <c r="AG65" s="16"/>
      <c r="AH65" s="16"/>
    </row>
    <row r="66" spans="1:34" x14ac:dyDescent="0.2">
      <c r="A66" s="12">
        <v>61</v>
      </c>
      <c r="C66" s="12" t="s">
        <v>97</v>
      </c>
      <c r="D66" s="15" t="s">
        <v>212</v>
      </c>
      <c r="E66" s="15"/>
      <c r="F66" s="15" t="s">
        <v>78</v>
      </c>
      <c r="G66" s="15" t="s">
        <v>5</v>
      </c>
      <c r="H66" s="17">
        <v>42380</v>
      </c>
      <c r="I66" s="42" t="s">
        <v>27</v>
      </c>
      <c r="J66" s="15"/>
      <c r="K66" s="15" t="s">
        <v>240</v>
      </c>
      <c r="L66" s="70"/>
      <c r="N66" s="15"/>
      <c r="Q66" s="14"/>
      <c r="S66" s="34"/>
      <c r="W66" s="30">
        <f t="shared" si="3"/>
        <v>0</v>
      </c>
      <c r="Z66" s="35"/>
      <c r="AA66" s="30">
        <f t="shared" si="4"/>
        <v>0</v>
      </c>
      <c r="AC66" s="30">
        <f t="shared" si="5"/>
        <v>0</v>
      </c>
      <c r="AD66" s="52"/>
      <c r="AE66" s="16"/>
      <c r="AF66" s="16"/>
      <c r="AG66" s="16"/>
      <c r="AH66" s="16"/>
    </row>
    <row r="67" spans="1:34" x14ac:dyDescent="0.2">
      <c r="A67" s="12">
        <v>62</v>
      </c>
      <c r="C67" s="12" t="s">
        <v>97</v>
      </c>
      <c r="D67" s="15" t="s">
        <v>213</v>
      </c>
      <c r="E67" s="15"/>
      <c r="F67" s="15" t="s">
        <v>79</v>
      </c>
      <c r="G67" s="15" t="s">
        <v>3</v>
      </c>
      <c r="H67" s="17">
        <v>42377</v>
      </c>
      <c r="I67" s="42" t="s">
        <v>27</v>
      </c>
      <c r="J67" s="15"/>
      <c r="K67" s="15" t="s">
        <v>241</v>
      </c>
      <c r="L67" s="70"/>
      <c r="N67" s="15"/>
      <c r="W67" s="30">
        <f t="shared" si="3"/>
        <v>0</v>
      </c>
      <c r="AA67" s="30">
        <f t="shared" si="4"/>
        <v>0</v>
      </c>
      <c r="AC67" s="30">
        <f t="shared" si="5"/>
        <v>0</v>
      </c>
      <c r="AD67" s="49"/>
      <c r="AE67" s="16"/>
      <c r="AF67" s="16"/>
      <c r="AG67" s="16"/>
      <c r="AH67" s="16"/>
    </row>
    <row r="68" spans="1:34" x14ac:dyDescent="0.2">
      <c r="A68" s="12">
        <v>63</v>
      </c>
      <c r="B68" s="12">
        <v>13279</v>
      </c>
      <c r="C68" s="12" t="s">
        <v>96</v>
      </c>
      <c r="D68" s="15" t="s">
        <v>215</v>
      </c>
      <c r="E68" s="15" t="s">
        <v>216</v>
      </c>
      <c r="F68" s="15" t="s">
        <v>82</v>
      </c>
      <c r="G68" s="15" t="s">
        <v>5</v>
      </c>
      <c r="H68" s="17">
        <v>42399</v>
      </c>
      <c r="I68" s="42" t="s">
        <v>32</v>
      </c>
      <c r="J68" s="15"/>
      <c r="K68" s="15"/>
      <c r="L68" s="70" t="s">
        <v>217</v>
      </c>
      <c r="M68" s="67">
        <v>63381</v>
      </c>
      <c r="N68" s="17">
        <v>42409</v>
      </c>
      <c r="O68" s="46">
        <v>170.4</v>
      </c>
      <c r="P68" s="12">
        <v>34163</v>
      </c>
      <c r="Q68" s="14">
        <v>42409</v>
      </c>
      <c r="R68" s="33">
        <v>27246</v>
      </c>
      <c r="S68" s="34">
        <v>42411</v>
      </c>
      <c r="T68" s="29">
        <v>92.63</v>
      </c>
      <c r="U68" s="29">
        <v>92.63</v>
      </c>
      <c r="W68" s="30">
        <f t="shared" si="3"/>
        <v>92.63</v>
      </c>
      <c r="X68" s="33" t="s">
        <v>16</v>
      </c>
      <c r="Y68" s="33">
        <v>4.5</v>
      </c>
      <c r="Z68" s="35">
        <v>42423</v>
      </c>
      <c r="AA68" s="30">
        <f t="shared" si="4"/>
        <v>4.1683499999999993</v>
      </c>
      <c r="AB68" s="32">
        <v>4.17</v>
      </c>
      <c r="AC68" s="30">
        <f t="shared" si="5"/>
        <v>-1.6500000000005954E-3</v>
      </c>
      <c r="AD68" s="205" t="s">
        <v>436</v>
      </c>
      <c r="AE68" s="16"/>
      <c r="AF68" s="16"/>
      <c r="AG68" s="16"/>
      <c r="AH68" s="16"/>
    </row>
    <row r="69" spans="1:34" x14ac:dyDescent="0.2">
      <c r="A69" s="12">
        <v>64</v>
      </c>
      <c r="C69" s="12" t="s">
        <v>97</v>
      </c>
      <c r="D69" s="15" t="s">
        <v>219</v>
      </c>
      <c r="E69" s="15" t="s">
        <v>134</v>
      </c>
      <c r="F69" s="15" t="s">
        <v>51</v>
      </c>
      <c r="G69" s="15" t="s">
        <v>6</v>
      </c>
      <c r="H69" s="17">
        <v>42384</v>
      </c>
      <c r="I69" s="42" t="s">
        <v>26</v>
      </c>
      <c r="J69" s="15"/>
      <c r="K69" s="15"/>
      <c r="L69" s="70" t="s">
        <v>279</v>
      </c>
      <c r="M69" s="67">
        <v>63356</v>
      </c>
      <c r="N69" s="17">
        <v>42402</v>
      </c>
      <c r="O69" s="46">
        <v>731.6</v>
      </c>
      <c r="Q69" s="14"/>
      <c r="S69" s="34"/>
      <c r="W69" s="30">
        <f t="shared" ref="W69" si="9">SUM(U69-(U69/100*V69))</f>
        <v>0</v>
      </c>
      <c r="Z69" s="35"/>
      <c r="AA69" s="30">
        <f t="shared" ref="AA69" si="10">IF(Z69&lt;&gt;"",SUM(W69/100*Y69),0)</f>
        <v>0</v>
      </c>
      <c r="AC69" s="30">
        <f t="shared" ref="AC69" si="11">SUM(AA69-AB69)</f>
        <v>0</v>
      </c>
      <c r="AD69" s="52"/>
      <c r="AE69" s="16"/>
      <c r="AF69" s="16"/>
      <c r="AG69" s="16"/>
      <c r="AH69" s="16"/>
    </row>
    <row r="70" spans="1:34" x14ac:dyDescent="0.2">
      <c r="A70" s="12">
        <v>64</v>
      </c>
      <c r="C70" s="12" t="s">
        <v>97</v>
      </c>
      <c r="D70" s="15" t="s">
        <v>219</v>
      </c>
      <c r="E70" s="15" t="s">
        <v>134</v>
      </c>
      <c r="F70" s="15" t="s">
        <v>51</v>
      </c>
      <c r="G70" s="15" t="s">
        <v>6</v>
      </c>
      <c r="H70" s="17">
        <v>42384</v>
      </c>
      <c r="I70" s="42" t="s">
        <v>26</v>
      </c>
      <c r="J70" s="15"/>
      <c r="K70" s="15"/>
      <c r="L70" s="70"/>
      <c r="M70" s="67">
        <v>63357</v>
      </c>
      <c r="N70" s="17">
        <v>42402</v>
      </c>
      <c r="O70" s="46">
        <v>870.8</v>
      </c>
      <c r="Q70" s="14"/>
      <c r="S70" s="34"/>
      <c r="W70" s="30">
        <f t="shared" si="3"/>
        <v>0</v>
      </c>
      <c r="Z70" s="35"/>
      <c r="AA70" s="30">
        <f t="shared" si="4"/>
        <v>0</v>
      </c>
      <c r="AC70" s="30">
        <f t="shared" si="5"/>
        <v>0</v>
      </c>
      <c r="AD70" s="52"/>
      <c r="AE70" s="16"/>
      <c r="AF70" s="16"/>
      <c r="AG70" s="16"/>
      <c r="AH70" s="16"/>
    </row>
    <row r="71" spans="1:34" x14ac:dyDescent="0.2">
      <c r="A71" s="12">
        <v>65</v>
      </c>
      <c r="C71" s="12" t="s">
        <v>97</v>
      </c>
      <c r="D71" s="15" t="s">
        <v>220</v>
      </c>
      <c r="E71" s="15" t="s">
        <v>221</v>
      </c>
      <c r="F71" s="15" t="s">
        <v>76</v>
      </c>
      <c r="G71" s="15" t="s">
        <v>4</v>
      </c>
      <c r="H71" s="17">
        <v>42402</v>
      </c>
      <c r="I71" s="42" t="s">
        <v>26</v>
      </c>
      <c r="J71" s="15"/>
      <c r="K71" s="15"/>
      <c r="L71" s="70" t="s">
        <v>247</v>
      </c>
      <c r="M71" s="67" t="s">
        <v>248</v>
      </c>
      <c r="N71" s="17">
        <v>42409</v>
      </c>
      <c r="O71" s="46">
        <v>1324.5</v>
      </c>
      <c r="Q71" s="14"/>
      <c r="S71" s="34"/>
      <c r="W71" s="30">
        <f t="shared" si="3"/>
        <v>0</v>
      </c>
      <c r="Z71" s="35"/>
      <c r="AA71" s="30">
        <f t="shared" si="4"/>
        <v>0</v>
      </c>
      <c r="AC71" s="30">
        <f t="shared" si="5"/>
        <v>0</v>
      </c>
      <c r="AD71" s="51"/>
      <c r="AE71" s="16"/>
      <c r="AF71" s="16"/>
      <c r="AG71" s="16"/>
      <c r="AH71" s="16"/>
    </row>
    <row r="72" spans="1:34" x14ac:dyDescent="0.2">
      <c r="A72" s="12">
        <v>66</v>
      </c>
      <c r="C72" s="12" t="s">
        <v>97</v>
      </c>
      <c r="D72" s="15" t="s">
        <v>431</v>
      </c>
      <c r="E72" s="15" t="s">
        <v>94</v>
      </c>
      <c r="F72" s="15" t="s">
        <v>94</v>
      </c>
      <c r="G72" s="15" t="s">
        <v>3</v>
      </c>
      <c r="H72" s="17">
        <v>42403</v>
      </c>
      <c r="I72" s="42" t="s">
        <v>28</v>
      </c>
      <c r="J72" s="15"/>
      <c r="K72" s="15" t="s">
        <v>432</v>
      </c>
      <c r="L72" s="70"/>
      <c r="M72" s="67">
        <v>63382</v>
      </c>
      <c r="N72" s="17">
        <v>42409</v>
      </c>
      <c r="O72" s="46">
        <v>548</v>
      </c>
      <c r="P72" s="12">
        <v>34221</v>
      </c>
      <c r="Q72" s="14">
        <v>42437</v>
      </c>
      <c r="S72" s="34"/>
      <c r="W72" s="30">
        <f t="shared" ref="W72:W136" si="12">SUM(U72-(U72/100*V72))</f>
        <v>0</v>
      </c>
      <c r="X72" s="33" t="s">
        <v>16</v>
      </c>
      <c r="Y72" s="33">
        <v>4.5</v>
      </c>
      <c r="Z72" s="35"/>
      <c r="AA72" s="30">
        <f t="shared" ref="AA72:AA136" si="13">IF(Z72&lt;&gt;"",SUM(W72/100*Y72),0)</f>
        <v>0</v>
      </c>
      <c r="AC72" s="30">
        <f t="shared" ref="AC72:AC136" si="14">SUM(AA72-AB72)</f>
        <v>0</v>
      </c>
      <c r="AD72" s="52"/>
      <c r="AE72" s="16"/>
      <c r="AF72" s="16"/>
      <c r="AG72" s="16"/>
      <c r="AH72" s="16"/>
    </row>
    <row r="73" spans="1:34" x14ac:dyDescent="0.2">
      <c r="A73" s="12">
        <v>67</v>
      </c>
      <c r="C73" s="12" t="s">
        <v>97</v>
      </c>
      <c r="D73" s="15" t="s">
        <v>341</v>
      </c>
      <c r="E73" s="15" t="s">
        <v>51</v>
      </c>
      <c r="F73" s="15" t="s">
        <v>51</v>
      </c>
      <c r="G73" s="15" t="s">
        <v>4</v>
      </c>
      <c r="H73" s="17">
        <v>42400</v>
      </c>
      <c r="I73" s="42" t="s">
        <v>26</v>
      </c>
      <c r="J73" s="15"/>
      <c r="K73" s="15" t="s">
        <v>226</v>
      </c>
      <c r="L73" s="70"/>
      <c r="M73" s="67">
        <v>63373</v>
      </c>
      <c r="N73" s="17">
        <v>42404</v>
      </c>
      <c r="O73" s="46">
        <v>607.84</v>
      </c>
      <c r="W73" s="30">
        <f t="shared" si="12"/>
        <v>0</v>
      </c>
      <c r="AA73" s="30">
        <f t="shared" si="13"/>
        <v>0</v>
      </c>
      <c r="AC73" s="30">
        <f t="shared" si="14"/>
        <v>0</v>
      </c>
      <c r="AD73" s="49"/>
      <c r="AE73" s="16"/>
      <c r="AF73" s="16"/>
      <c r="AG73" s="16"/>
      <c r="AH73" s="16"/>
    </row>
    <row r="74" spans="1:34" x14ac:dyDescent="0.2">
      <c r="A74" s="12">
        <v>68</v>
      </c>
      <c r="C74" s="12" t="s">
        <v>96</v>
      </c>
      <c r="D74" s="15" t="s">
        <v>227</v>
      </c>
      <c r="E74" s="15" t="s">
        <v>228</v>
      </c>
      <c r="F74" s="15" t="s">
        <v>41</v>
      </c>
      <c r="G74" s="15" t="s">
        <v>5</v>
      </c>
      <c r="H74" s="17">
        <v>42402</v>
      </c>
      <c r="I74" s="42" t="s">
        <v>26</v>
      </c>
      <c r="J74" s="15"/>
      <c r="K74" s="15"/>
      <c r="L74" s="70"/>
      <c r="M74" s="67">
        <v>63376</v>
      </c>
      <c r="N74" s="17">
        <v>42404</v>
      </c>
      <c r="O74" s="46">
        <v>421</v>
      </c>
      <c r="Q74" s="14"/>
      <c r="S74" s="34"/>
      <c r="W74" s="30">
        <f t="shared" si="12"/>
        <v>0</v>
      </c>
      <c r="Z74" s="35"/>
      <c r="AA74" s="30">
        <f t="shared" si="13"/>
        <v>0</v>
      </c>
      <c r="AC74" s="30">
        <f t="shared" si="14"/>
        <v>0</v>
      </c>
      <c r="AD74" s="51"/>
      <c r="AE74" s="53"/>
      <c r="AF74" s="55"/>
      <c r="AG74" s="16"/>
      <c r="AH74" s="16"/>
    </row>
    <row r="75" spans="1:34" x14ac:dyDescent="0.2">
      <c r="A75" s="12">
        <v>69</v>
      </c>
      <c r="C75" s="12" t="s">
        <v>97</v>
      </c>
      <c r="D75" s="15" t="s">
        <v>229</v>
      </c>
      <c r="E75" s="15" t="s">
        <v>230</v>
      </c>
      <c r="F75" s="15" t="s">
        <v>76</v>
      </c>
      <c r="G75" s="15" t="s">
        <v>3</v>
      </c>
      <c r="H75" s="17">
        <v>42403</v>
      </c>
      <c r="I75" s="42" t="s">
        <v>26</v>
      </c>
      <c r="J75" s="15"/>
      <c r="K75" s="15" t="s">
        <v>231</v>
      </c>
      <c r="L75" s="70"/>
      <c r="M75" s="67" t="s">
        <v>246</v>
      </c>
      <c r="N75" s="17">
        <v>42405</v>
      </c>
      <c r="O75" s="46">
        <v>404.2</v>
      </c>
      <c r="Q75" s="14"/>
      <c r="S75" s="34"/>
      <c r="W75" s="30">
        <f t="shared" si="12"/>
        <v>0</v>
      </c>
      <c r="Z75" s="35"/>
      <c r="AA75" s="30">
        <f t="shared" si="13"/>
        <v>0</v>
      </c>
      <c r="AC75" s="30">
        <f t="shared" si="14"/>
        <v>0</v>
      </c>
      <c r="AD75" s="52"/>
      <c r="AE75" s="54"/>
      <c r="AF75" s="55"/>
      <c r="AG75" s="16"/>
      <c r="AH75" s="16"/>
    </row>
    <row r="76" spans="1:34" x14ac:dyDescent="0.2">
      <c r="A76" s="12">
        <v>70</v>
      </c>
      <c r="C76" s="12" t="s">
        <v>97</v>
      </c>
      <c r="D76" s="15" t="s">
        <v>232</v>
      </c>
      <c r="E76" s="15" t="s">
        <v>233</v>
      </c>
      <c r="F76" s="15" t="s">
        <v>51</v>
      </c>
      <c r="G76" s="15" t="s">
        <v>4</v>
      </c>
      <c r="H76" s="17">
        <v>42403</v>
      </c>
      <c r="I76" s="42" t="s">
        <v>25</v>
      </c>
      <c r="J76" s="15"/>
      <c r="K76" s="15" t="s">
        <v>234</v>
      </c>
      <c r="L76" s="70" t="s">
        <v>260</v>
      </c>
      <c r="N76" s="15"/>
      <c r="W76" s="30">
        <f t="shared" si="12"/>
        <v>0</v>
      </c>
      <c r="AA76" s="30">
        <f t="shared" si="13"/>
        <v>0</v>
      </c>
      <c r="AC76" s="30">
        <f t="shared" si="14"/>
        <v>0</v>
      </c>
      <c r="AD76" s="49"/>
      <c r="AE76" s="54"/>
      <c r="AF76" s="55"/>
      <c r="AG76" s="16"/>
      <c r="AH76" s="16"/>
    </row>
    <row r="77" spans="1:34" x14ac:dyDescent="0.2">
      <c r="A77" s="12">
        <v>71</v>
      </c>
      <c r="C77" s="12" t="s">
        <v>97</v>
      </c>
      <c r="D77" s="12" t="s">
        <v>235</v>
      </c>
      <c r="E77" s="15" t="s">
        <v>236</v>
      </c>
      <c r="F77" s="15" t="s">
        <v>78</v>
      </c>
      <c r="G77" s="15" t="s">
        <v>3</v>
      </c>
      <c r="H77" s="17">
        <v>42403</v>
      </c>
      <c r="I77" s="42" t="s">
        <v>25</v>
      </c>
      <c r="J77" s="15"/>
      <c r="K77" s="15" t="s">
        <v>237</v>
      </c>
      <c r="L77" s="70"/>
      <c r="N77" s="15"/>
      <c r="Q77" s="14"/>
      <c r="S77" s="34"/>
      <c r="W77" s="30">
        <f t="shared" si="12"/>
        <v>0</v>
      </c>
      <c r="Z77" s="35"/>
      <c r="AA77" s="30">
        <f t="shared" si="13"/>
        <v>0</v>
      </c>
      <c r="AC77" s="30">
        <f t="shared" si="14"/>
        <v>0</v>
      </c>
      <c r="AD77" s="49"/>
      <c r="AE77" s="56"/>
      <c r="AF77" s="57"/>
      <c r="AG77" s="16"/>
      <c r="AH77" s="16"/>
    </row>
    <row r="78" spans="1:34" x14ac:dyDescent="0.2">
      <c r="A78" s="12">
        <v>72</v>
      </c>
      <c r="B78" s="12">
        <v>13805</v>
      </c>
      <c r="C78" s="12" t="s">
        <v>97</v>
      </c>
      <c r="D78" s="15" t="s">
        <v>242</v>
      </c>
      <c r="E78" s="15" t="s">
        <v>243</v>
      </c>
      <c r="F78" s="15" t="s">
        <v>51</v>
      </c>
      <c r="G78" s="15" t="s">
        <v>3</v>
      </c>
      <c r="H78" s="17">
        <v>42404</v>
      </c>
      <c r="I78" s="43" t="s">
        <v>26</v>
      </c>
      <c r="J78" s="15"/>
      <c r="K78" s="15" t="s">
        <v>245</v>
      </c>
      <c r="L78" s="70" t="s">
        <v>223</v>
      </c>
      <c r="M78" s="67" t="s">
        <v>244</v>
      </c>
      <c r="N78" s="17">
        <v>42408</v>
      </c>
      <c r="O78" s="46">
        <v>3917</v>
      </c>
      <c r="Q78" s="14"/>
      <c r="S78" s="34"/>
      <c r="W78" s="30">
        <f t="shared" si="12"/>
        <v>0</v>
      </c>
      <c r="AA78" s="30">
        <f t="shared" si="13"/>
        <v>0</v>
      </c>
      <c r="AC78" s="30">
        <f t="shared" si="14"/>
        <v>0</v>
      </c>
      <c r="AD78" s="49"/>
      <c r="AE78" s="16"/>
      <c r="AF78" s="16"/>
      <c r="AG78" s="16"/>
      <c r="AH78" s="16"/>
    </row>
    <row r="79" spans="1:34" x14ac:dyDescent="0.2">
      <c r="A79" s="12">
        <v>73</v>
      </c>
      <c r="B79" s="12">
        <v>13806</v>
      </c>
      <c r="C79" s="12" t="s">
        <v>97</v>
      </c>
      <c r="D79" s="15" t="s">
        <v>249</v>
      </c>
      <c r="E79" s="15" t="s">
        <v>250</v>
      </c>
      <c r="F79" s="15" t="s">
        <v>51</v>
      </c>
      <c r="G79" s="15" t="s">
        <v>6</v>
      </c>
      <c r="H79" s="17">
        <v>42409</v>
      </c>
      <c r="I79" s="42" t="s">
        <v>32</v>
      </c>
      <c r="J79" s="15"/>
      <c r="K79" s="15" t="s">
        <v>282</v>
      </c>
      <c r="L79" s="70" t="s">
        <v>223</v>
      </c>
      <c r="M79" s="67" t="s">
        <v>267</v>
      </c>
      <c r="N79" s="17">
        <v>42411</v>
      </c>
      <c r="O79" s="46">
        <v>2226</v>
      </c>
      <c r="P79" s="12">
        <v>34174</v>
      </c>
      <c r="Q79" s="14">
        <v>42415</v>
      </c>
      <c r="R79" s="33">
        <v>27277</v>
      </c>
      <c r="S79" s="34">
        <v>42424</v>
      </c>
      <c r="T79" s="29">
        <v>2709.5</v>
      </c>
      <c r="U79" s="29">
        <v>2040</v>
      </c>
      <c r="W79" s="30">
        <f t="shared" si="12"/>
        <v>2040</v>
      </c>
      <c r="X79" s="33" t="s">
        <v>16</v>
      </c>
      <c r="Y79" s="33">
        <v>4.5</v>
      </c>
      <c r="Z79" s="35">
        <v>42438</v>
      </c>
      <c r="AA79" s="30">
        <f t="shared" si="13"/>
        <v>91.8</v>
      </c>
      <c r="AB79" s="32">
        <v>91.8</v>
      </c>
      <c r="AC79" s="30">
        <f t="shared" si="14"/>
        <v>0</v>
      </c>
      <c r="AD79" s="205" t="s">
        <v>436</v>
      </c>
      <c r="AE79" s="16"/>
      <c r="AF79" s="16"/>
      <c r="AG79" s="16"/>
      <c r="AH79" s="16"/>
    </row>
    <row r="80" spans="1:34" x14ac:dyDescent="0.2">
      <c r="A80" s="12">
        <v>74</v>
      </c>
      <c r="C80" s="12" t="s">
        <v>97</v>
      </c>
      <c r="D80" s="15" t="s">
        <v>251</v>
      </c>
      <c r="E80" s="15" t="s">
        <v>252</v>
      </c>
      <c r="F80" s="15" t="s">
        <v>86</v>
      </c>
      <c r="G80" s="15" t="s">
        <v>3</v>
      </c>
      <c r="H80" s="17">
        <v>42405</v>
      </c>
      <c r="I80" s="42" t="s">
        <v>26</v>
      </c>
      <c r="J80" s="15"/>
      <c r="K80" s="15" t="s">
        <v>253</v>
      </c>
      <c r="L80" s="70"/>
      <c r="M80" s="67">
        <v>63394</v>
      </c>
      <c r="N80" s="17">
        <v>42411</v>
      </c>
      <c r="O80" s="46">
        <v>149</v>
      </c>
      <c r="Q80" s="14"/>
      <c r="S80" s="34"/>
      <c r="W80" s="30">
        <f t="shared" si="12"/>
        <v>0</v>
      </c>
      <c r="Z80" s="35"/>
      <c r="AA80" s="30">
        <f t="shared" si="13"/>
        <v>0</v>
      </c>
      <c r="AC80" s="30">
        <f t="shared" si="14"/>
        <v>0</v>
      </c>
      <c r="AD80" s="52"/>
      <c r="AE80" s="16"/>
      <c r="AF80" s="16"/>
      <c r="AG80" s="16"/>
      <c r="AH80" s="16"/>
    </row>
    <row r="81" spans="1:34" x14ac:dyDescent="0.2">
      <c r="A81" s="12">
        <v>75</v>
      </c>
      <c r="C81" s="12" t="s">
        <v>97</v>
      </c>
      <c r="D81" s="15" t="s">
        <v>254</v>
      </c>
      <c r="E81" s="15" t="s">
        <v>255</v>
      </c>
      <c r="F81" s="15" t="s">
        <v>82</v>
      </c>
      <c r="G81" s="15" t="s">
        <v>3</v>
      </c>
      <c r="H81" s="17">
        <v>42405</v>
      </c>
      <c r="I81" s="42" t="s">
        <v>25</v>
      </c>
      <c r="J81" s="15"/>
      <c r="K81" s="15" t="s">
        <v>253</v>
      </c>
      <c r="L81" s="70"/>
      <c r="N81" s="15"/>
      <c r="Q81" s="14"/>
      <c r="S81" s="34"/>
      <c r="W81" s="30">
        <f t="shared" si="12"/>
        <v>0</v>
      </c>
      <c r="Z81" s="35"/>
      <c r="AA81" s="30">
        <f t="shared" si="13"/>
        <v>0</v>
      </c>
      <c r="AC81" s="30">
        <f t="shared" si="14"/>
        <v>0</v>
      </c>
      <c r="AD81" s="52"/>
      <c r="AE81" s="16"/>
      <c r="AF81" s="16"/>
      <c r="AG81" s="16"/>
      <c r="AH81" s="16"/>
    </row>
    <row r="82" spans="1:34" x14ac:dyDescent="0.2">
      <c r="A82" s="12">
        <v>76</v>
      </c>
      <c r="B82" s="12">
        <v>13813</v>
      </c>
      <c r="C82" s="12" t="s">
        <v>97</v>
      </c>
      <c r="D82" s="15" t="s">
        <v>256</v>
      </c>
      <c r="E82" s="15" t="s">
        <v>298</v>
      </c>
      <c r="F82" s="15" t="s">
        <v>81</v>
      </c>
      <c r="G82" s="15" t="s">
        <v>4</v>
      </c>
      <c r="H82" s="17">
        <v>42408</v>
      </c>
      <c r="I82" s="42" t="s">
        <v>32</v>
      </c>
      <c r="J82" s="15"/>
      <c r="K82" s="15" t="s">
        <v>257</v>
      </c>
      <c r="L82" s="70" t="s">
        <v>270</v>
      </c>
      <c r="N82" s="15"/>
      <c r="O82" s="46">
        <v>102.06</v>
      </c>
      <c r="P82" s="12">
        <v>34183</v>
      </c>
      <c r="Q82" s="14">
        <v>42412</v>
      </c>
      <c r="S82" s="34">
        <v>42418</v>
      </c>
      <c r="T82" s="29">
        <v>102.06</v>
      </c>
      <c r="U82" s="29">
        <v>102.06</v>
      </c>
      <c r="W82" s="30">
        <f t="shared" si="12"/>
        <v>102.06</v>
      </c>
      <c r="X82" s="33" t="s">
        <v>16</v>
      </c>
      <c r="Y82" s="33">
        <v>4.5</v>
      </c>
      <c r="Z82" s="35">
        <v>42436</v>
      </c>
      <c r="AA82" s="30">
        <f t="shared" si="13"/>
        <v>4.5926999999999998</v>
      </c>
      <c r="AB82" s="32">
        <v>4.59</v>
      </c>
      <c r="AC82" s="30">
        <f t="shared" si="14"/>
        <v>2.6999999999999247E-3</v>
      </c>
      <c r="AD82" s="205" t="s">
        <v>436</v>
      </c>
      <c r="AE82" s="16"/>
      <c r="AF82" s="16"/>
      <c r="AG82" s="16"/>
      <c r="AH82" s="16"/>
    </row>
    <row r="83" spans="1:34" x14ac:dyDescent="0.2">
      <c r="A83" s="12">
        <v>77</v>
      </c>
      <c r="C83" s="12" t="s">
        <v>97</v>
      </c>
      <c r="D83" s="15" t="s">
        <v>262</v>
      </c>
      <c r="E83" s="15" t="s">
        <v>258</v>
      </c>
      <c r="F83" s="15" t="s">
        <v>75</v>
      </c>
      <c r="G83" s="15" t="s">
        <v>4</v>
      </c>
      <c r="H83" s="17">
        <v>42410</v>
      </c>
      <c r="I83" s="42" t="s">
        <v>25</v>
      </c>
      <c r="J83" s="15"/>
      <c r="K83" s="15" t="s">
        <v>259</v>
      </c>
      <c r="L83" s="70" t="s">
        <v>261</v>
      </c>
      <c r="N83" s="15"/>
      <c r="W83" s="30">
        <f t="shared" si="12"/>
        <v>0</v>
      </c>
      <c r="AA83" s="30">
        <f t="shared" si="13"/>
        <v>0</v>
      </c>
      <c r="AC83" s="30">
        <f t="shared" si="14"/>
        <v>0</v>
      </c>
      <c r="AD83" s="49"/>
      <c r="AE83" s="16"/>
      <c r="AF83" s="16"/>
      <c r="AG83" s="16"/>
      <c r="AH83" s="16"/>
    </row>
    <row r="84" spans="1:34" x14ac:dyDescent="0.2">
      <c r="A84" s="12">
        <v>78</v>
      </c>
      <c r="C84" s="12" t="s">
        <v>97</v>
      </c>
      <c r="D84" s="15" t="s">
        <v>263</v>
      </c>
      <c r="E84" s="15" t="s">
        <v>264</v>
      </c>
      <c r="F84" s="15" t="s">
        <v>81</v>
      </c>
      <c r="G84" s="15" t="s">
        <v>4</v>
      </c>
      <c r="H84" s="17">
        <v>42405</v>
      </c>
      <c r="I84" s="42" t="s">
        <v>28</v>
      </c>
      <c r="J84" s="15"/>
      <c r="K84" s="15"/>
      <c r="L84" s="70" t="s">
        <v>330</v>
      </c>
      <c r="M84" s="67">
        <v>63397</v>
      </c>
      <c r="N84" s="17">
        <v>42411</v>
      </c>
      <c r="O84" s="46">
        <v>1402</v>
      </c>
      <c r="P84" s="12">
        <v>34227</v>
      </c>
      <c r="Q84" s="14">
        <v>42438</v>
      </c>
      <c r="S84" s="34"/>
      <c r="W84" s="30">
        <f t="shared" si="12"/>
        <v>0</v>
      </c>
      <c r="Z84" s="35"/>
      <c r="AA84" s="30">
        <f t="shared" si="13"/>
        <v>0</v>
      </c>
      <c r="AC84" s="30">
        <f t="shared" si="14"/>
        <v>0</v>
      </c>
      <c r="AD84" s="52"/>
      <c r="AE84" s="16"/>
      <c r="AF84" s="16"/>
      <c r="AG84" s="16"/>
      <c r="AH84" s="16"/>
    </row>
    <row r="85" spans="1:34" x14ac:dyDescent="0.2">
      <c r="A85" s="12">
        <v>78</v>
      </c>
      <c r="C85" s="12" t="s">
        <v>97</v>
      </c>
      <c r="D85" s="15" t="s">
        <v>263</v>
      </c>
      <c r="E85" s="15" t="s">
        <v>264</v>
      </c>
      <c r="F85" s="15" t="s">
        <v>81</v>
      </c>
      <c r="G85" s="15" t="s">
        <v>4</v>
      </c>
      <c r="H85" s="17">
        <v>42405</v>
      </c>
      <c r="I85" s="42" t="s">
        <v>27</v>
      </c>
      <c r="J85" s="15"/>
      <c r="K85" s="15"/>
      <c r="L85" s="70"/>
      <c r="M85" s="67">
        <v>63398</v>
      </c>
      <c r="N85" s="17">
        <v>42411</v>
      </c>
      <c r="O85" s="46">
        <v>1425.8</v>
      </c>
      <c r="Q85" s="14"/>
      <c r="S85" s="34"/>
      <c r="W85" s="30">
        <f t="shared" si="12"/>
        <v>0</v>
      </c>
      <c r="Z85" s="35"/>
      <c r="AA85" s="30">
        <f t="shared" si="13"/>
        <v>0</v>
      </c>
      <c r="AC85" s="30">
        <f t="shared" si="14"/>
        <v>0</v>
      </c>
      <c r="AD85" s="52"/>
      <c r="AE85" s="16"/>
      <c r="AF85" s="16"/>
      <c r="AG85" s="16"/>
      <c r="AH85" s="16"/>
    </row>
    <row r="86" spans="1:34" x14ac:dyDescent="0.2">
      <c r="A86" s="12">
        <v>79</v>
      </c>
      <c r="B86" s="12">
        <v>13684</v>
      </c>
      <c r="C86" s="12" t="s">
        <v>96</v>
      </c>
      <c r="D86" s="15" t="s">
        <v>265</v>
      </c>
      <c r="E86" s="15" t="s">
        <v>266</v>
      </c>
      <c r="F86" s="15" t="s">
        <v>89</v>
      </c>
      <c r="G86" s="15" t="s">
        <v>6</v>
      </c>
      <c r="H86" s="17">
        <v>42411</v>
      </c>
      <c r="I86" s="42" t="s">
        <v>26</v>
      </c>
      <c r="J86" s="15"/>
      <c r="K86" s="15"/>
      <c r="L86" s="70"/>
      <c r="M86" s="67">
        <v>63399</v>
      </c>
      <c r="N86" s="17">
        <v>42411</v>
      </c>
      <c r="O86" s="46">
        <v>120</v>
      </c>
      <c r="W86" s="30">
        <f t="shared" si="12"/>
        <v>0</v>
      </c>
      <c r="AA86" s="30">
        <f t="shared" si="13"/>
        <v>0</v>
      </c>
      <c r="AC86" s="30">
        <f t="shared" si="14"/>
        <v>0</v>
      </c>
      <c r="AD86" s="49"/>
      <c r="AE86" s="16"/>
      <c r="AF86" s="16"/>
      <c r="AG86" s="16"/>
      <c r="AH86" s="16"/>
    </row>
    <row r="87" spans="1:34" x14ac:dyDescent="0.2">
      <c r="A87" s="12">
        <v>80</v>
      </c>
      <c r="B87" s="12">
        <v>13807</v>
      </c>
      <c r="C87" s="12" t="s">
        <v>96</v>
      </c>
      <c r="D87" s="15" t="s">
        <v>268</v>
      </c>
      <c r="E87" s="15" t="s">
        <v>269</v>
      </c>
      <c r="F87" s="15" t="s">
        <v>82</v>
      </c>
      <c r="G87" s="15" t="s">
        <v>4</v>
      </c>
      <c r="H87" s="17">
        <v>42410</v>
      </c>
      <c r="I87" s="43" t="s">
        <v>28</v>
      </c>
      <c r="J87" s="15"/>
      <c r="K87" s="15" t="s">
        <v>294</v>
      </c>
      <c r="L87" s="70" t="s">
        <v>270</v>
      </c>
      <c r="M87" s="67" t="s">
        <v>311</v>
      </c>
      <c r="N87" s="17">
        <v>42417</v>
      </c>
      <c r="O87" s="46">
        <v>1688</v>
      </c>
      <c r="Q87" s="14"/>
      <c r="S87" s="34"/>
      <c r="W87" s="30">
        <f t="shared" si="12"/>
        <v>0</v>
      </c>
      <c r="Z87" s="35"/>
      <c r="AA87" s="30">
        <f t="shared" si="13"/>
        <v>0</v>
      </c>
      <c r="AC87" s="30">
        <f t="shared" si="14"/>
        <v>0</v>
      </c>
      <c r="AD87" s="52"/>
      <c r="AE87" s="16"/>
      <c r="AF87" s="16"/>
      <c r="AG87" s="16"/>
      <c r="AH87" s="16"/>
    </row>
    <row r="88" spans="1:34" x14ac:dyDescent="0.2">
      <c r="A88" s="12">
        <v>81</v>
      </c>
      <c r="B88" s="12">
        <v>13808</v>
      </c>
      <c r="C88" s="12" t="s">
        <v>96</v>
      </c>
      <c r="D88" s="15" t="s">
        <v>271</v>
      </c>
      <c r="E88" s="15" t="s">
        <v>269</v>
      </c>
      <c r="F88" s="15" t="s">
        <v>82</v>
      </c>
      <c r="G88" s="15" t="s">
        <v>5</v>
      </c>
      <c r="H88" s="17">
        <v>42412</v>
      </c>
      <c r="I88" s="42" t="s">
        <v>26</v>
      </c>
      <c r="J88" s="15"/>
      <c r="K88" s="15" t="s">
        <v>272</v>
      </c>
      <c r="L88" s="70"/>
      <c r="M88" s="67">
        <v>63415</v>
      </c>
      <c r="N88" s="15" t="s">
        <v>297</v>
      </c>
      <c r="O88" s="46">
        <v>535</v>
      </c>
      <c r="Q88" s="14"/>
      <c r="S88" s="34"/>
      <c r="W88" s="30">
        <f t="shared" si="12"/>
        <v>0</v>
      </c>
      <c r="Z88" s="35"/>
      <c r="AA88" s="30">
        <f t="shared" si="13"/>
        <v>0</v>
      </c>
      <c r="AC88" s="30">
        <f t="shared" si="14"/>
        <v>0</v>
      </c>
      <c r="AD88" s="52"/>
      <c r="AE88" s="16"/>
      <c r="AF88" s="16"/>
      <c r="AG88" s="16"/>
      <c r="AH88" s="16"/>
    </row>
    <row r="89" spans="1:34" x14ac:dyDescent="0.2">
      <c r="A89" s="12">
        <v>82</v>
      </c>
      <c r="C89" s="12" t="s">
        <v>97</v>
      </c>
      <c r="D89" s="15" t="s">
        <v>277</v>
      </c>
      <c r="E89" s="15" t="s">
        <v>278</v>
      </c>
      <c r="F89" s="15" t="s">
        <v>82</v>
      </c>
      <c r="G89" s="15" t="s">
        <v>4</v>
      </c>
      <c r="H89" s="17">
        <v>42410</v>
      </c>
      <c r="I89" s="42" t="s">
        <v>25</v>
      </c>
      <c r="J89" s="15"/>
      <c r="K89" s="15" t="s">
        <v>280</v>
      </c>
      <c r="L89" s="70" t="s">
        <v>283</v>
      </c>
      <c r="N89" s="15"/>
      <c r="Q89" s="14"/>
      <c r="S89" s="34"/>
      <c r="W89" s="30">
        <f t="shared" si="12"/>
        <v>0</v>
      </c>
      <c r="Z89" s="35"/>
      <c r="AA89" s="30">
        <f t="shared" si="13"/>
        <v>0</v>
      </c>
      <c r="AC89" s="30">
        <f t="shared" si="14"/>
        <v>0</v>
      </c>
      <c r="AD89" s="52"/>
      <c r="AE89" s="16"/>
      <c r="AF89" s="16"/>
      <c r="AG89" s="16"/>
      <c r="AH89" s="16"/>
    </row>
    <row r="90" spans="1:34" x14ac:dyDescent="0.2">
      <c r="A90" s="12">
        <v>83</v>
      </c>
      <c r="B90" s="12">
        <v>13665</v>
      </c>
      <c r="C90" s="12" t="s">
        <v>96</v>
      </c>
      <c r="D90" s="15" t="s">
        <v>106</v>
      </c>
      <c r="E90" s="15" t="s">
        <v>51</v>
      </c>
      <c r="F90" s="15" t="s">
        <v>51</v>
      </c>
      <c r="G90" s="15" t="s">
        <v>5</v>
      </c>
      <c r="H90" s="17">
        <v>42411</v>
      </c>
      <c r="I90" s="42" t="s">
        <v>28</v>
      </c>
      <c r="J90" s="15"/>
      <c r="K90" s="15"/>
      <c r="L90" s="70"/>
      <c r="M90" s="67">
        <v>63404</v>
      </c>
      <c r="N90" s="17">
        <v>42412</v>
      </c>
      <c r="O90" s="46">
        <v>1488.55</v>
      </c>
      <c r="P90" s="12">
        <v>34171</v>
      </c>
      <c r="Q90" s="14">
        <v>42415</v>
      </c>
      <c r="W90" s="30">
        <f t="shared" si="12"/>
        <v>0</v>
      </c>
      <c r="AA90" s="30">
        <f t="shared" si="13"/>
        <v>0</v>
      </c>
      <c r="AC90" s="30">
        <f t="shared" si="14"/>
        <v>0</v>
      </c>
      <c r="AD90" s="49"/>
      <c r="AE90" s="16"/>
      <c r="AF90" s="16"/>
      <c r="AG90" s="16"/>
      <c r="AH90" s="16"/>
    </row>
    <row r="91" spans="1:34" x14ac:dyDescent="0.2">
      <c r="A91" s="12">
        <v>84</v>
      </c>
      <c r="C91" s="12" t="s">
        <v>97</v>
      </c>
      <c r="D91" s="15" t="s">
        <v>284</v>
      </c>
      <c r="E91" s="15" t="s">
        <v>285</v>
      </c>
      <c r="F91" s="15" t="s">
        <v>85</v>
      </c>
      <c r="G91" s="15" t="s">
        <v>4</v>
      </c>
      <c r="H91" s="17">
        <v>42413</v>
      </c>
      <c r="I91" s="42" t="s">
        <v>25</v>
      </c>
      <c r="J91" s="15"/>
      <c r="K91" s="15" t="s">
        <v>286</v>
      </c>
      <c r="L91" s="70"/>
      <c r="N91" s="15"/>
      <c r="Q91" s="14"/>
      <c r="S91" s="34"/>
      <c r="W91" s="30">
        <f t="shared" si="12"/>
        <v>0</v>
      </c>
      <c r="Z91" s="35"/>
      <c r="AA91" s="30">
        <f t="shared" si="13"/>
        <v>0</v>
      </c>
      <c r="AC91" s="30">
        <f t="shared" si="14"/>
        <v>0</v>
      </c>
      <c r="AD91" s="52"/>
      <c r="AE91" s="16"/>
      <c r="AF91" s="16"/>
      <c r="AG91" s="16"/>
      <c r="AH91" s="16"/>
    </row>
    <row r="92" spans="1:34" x14ac:dyDescent="0.2">
      <c r="A92" s="12">
        <v>85</v>
      </c>
      <c r="C92" s="12" t="s">
        <v>97</v>
      </c>
      <c r="D92" s="15" t="s">
        <v>287</v>
      </c>
      <c r="E92" s="15" t="s">
        <v>288</v>
      </c>
      <c r="F92" s="15" t="s">
        <v>77</v>
      </c>
      <c r="G92" s="15" t="s">
        <v>3</v>
      </c>
      <c r="H92" s="17">
        <v>42415</v>
      </c>
      <c r="I92" s="42" t="s">
        <v>27</v>
      </c>
      <c r="J92" s="15"/>
      <c r="K92" s="15"/>
      <c r="L92" s="70"/>
      <c r="N92" s="15"/>
      <c r="S92" s="34"/>
      <c r="W92" s="30">
        <f t="shared" si="12"/>
        <v>0</v>
      </c>
      <c r="Z92" s="35"/>
      <c r="AA92" s="30">
        <f t="shared" si="13"/>
        <v>0</v>
      </c>
      <c r="AC92" s="30">
        <f t="shared" si="14"/>
        <v>0</v>
      </c>
      <c r="AD92" s="52"/>
      <c r="AE92" s="16"/>
      <c r="AF92" s="16"/>
      <c r="AG92" s="16"/>
      <c r="AH92" s="16"/>
    </row>
    <row r="93" spans="1:34" x14ac:dyDescent="0.2">
      <c r="A93" s="12">
        <v>86</v>
      </c>
      <c r="C93" s="12" t="s">
        <v>97</v>
      </c>
      <c r="D93" s="15" t="s">
        <v>289</v>
      </c>
      <c r="E93" s="15" t="s">
        <v>51</v>
      </c>
      <c r="F93" s="15" t="s">
        <v>51</v>
      </c>
      <c r="G93" s="15" t="s">
        <v>3</v>
      </c>
      <c r="H93" s="17">
        <v>42416</v>
      </c>
      <c r="I93" s="42" t="s">
        <v>25</v>
      </c>
      <c r="J93" s="15"/>
      <c r="K93" s="15" t="s">
        <v>290</v>
      </c>
      <c r="L93" s="70"/>
      <c r="N93" s="15"/>
      <c r="Q93" s="14"/>
      <c r="S93" s="34"/>
      <c r="W93" s="30">
        <f t="shared" si="12"/>
        <v>0</v>
      </c>
      <c r="Z93" s="35"/>
      <c r="AA93" s="30">
        <f t="shared" si="13"/>
        <v>0</v>
      </c>
      <c r="AC93" s="30">
        <f t="shared" si="14"/>
        <v>0</v>
      </c>
      <c r="AD93" s="52"/>
      <c r="AE93" s="16"/>
      <c r="AF93" s="16"/>
      <c r="AG93" s="16"/>
      <c r="AH93" s="16"/>
    </row>
    <row r="94" spans="1:34" x14ac:dyDescent="0.2">
      <c r="A94" s="12">
        <v>87</v>
      </c>
      <c r="B94" s="12">
        <v>13807</v>
      </c>
      <c r="C94" s="12" t="s">
        <v>96</v>
      </c>
      <c r="D94" s="15" t="s">
        <v>291</v>
      </c>
      <c r="E94" s="15" t="s">
        <v>292</v>
      </c>
      <c r="F94" s="15" t="s">
        <v>81</v>
      </c>
      <c r="G94" s="15" t="s">
        <v>6</v>
      </c>
      <c r="H94" s="17">
        <v>42388</v>
      </c>
      <c r="I94" s="43" t="s">
        <v>32</v>
      </c>
      <c r="J94" s="15"/>
      <c r="K94" s="15"/>
      <c r="L94" s="70"/>
      <c r="N94" s="15"/>
      <c r="O94" s="46">
        <v>206.5</v>
      </c>
      <c r="P94" s="12">
        <v>34179</v>
      </c>
      <c r="Q94" s="14">
        <v>42416</v>
      </c>
      <c r="R94" s="37">
        <v>27262</v>
      </c>
      <c r="S94" s="34">
        <v>42418</v>
      </c>
      <c r="T94" s="29">
        <v>206.5</v>
      </c>
      <c r="U94" s="29">
        <v>206.5</v>
      </c>
      <c r="W94" s="30">
        <f t="shared" si="12"/>
        <v>206.5</v>
      </c>
      <c r="X94" s="33" t="s">
        <v>16</v>
      </c>
      <c r="Y94" s="33">
        <v>4.5</v>
      </c>
      <c r="Z94" s="35">
        <v>42429</v>
      </c>
      <c r="AA94" s="30">
        <f t="shared" si="13"/>
        <v>9.2925000000000004</v>
      </c>
      <c r="AB94" s="32">
        <v>9.2899999999999991</v>
      </c>
      <c r="AC94" s="30">
        <f t="shared" si="14"/>
        <v>2.500000000001279E-3</v>
      </c>
      <c r="AD94" s="205" t="s">
        <v>436</v>
      </c>
      <c r="AE94" s="16"/>
      <c r="AF94" s="16"/>
      <c r="AG94" s="16"/>
      <c r="AH94" s="16"/>
    </row>
    <row r="95" spans="1:34" x14ac:dyDescent="0.2">
      <c r="A95" s="12">
        <v>88</v>
      </c>
      <c r="B95" s="12">
        <v>13078</v>
      </c>
      <c r="C95" s="12" t="s">
        <v>96</v>
      </c>
      <c r="D95" s="15" t="s">
        <v>295</v>
      </c>
      <c r="E95" s="15" t="s">
        <v>94</v>
      </c>
      <c r="F95" s="15" t="s">
        <v>94</v>
      </c>
      <c r="G95" s="15" t="s">
        <v>6</v>
      </c>
      <c r="H95" s="17">
        <v>42417</v>
      </c>
      <c r="I95" s="42" t="s">
        <v>26</v>
      </c>
      <c r="J95" s="15"/>
      <c r="K95" s="15" t="s">
        <v>296</v>
      </c>
      <c r="L95" s="70"/>
      <c r="M95" s="67" t="s">
        <v>310</v>
      </c>
      <c r="N95" s="17">
        <v>42417</v>
      </c>
      <c r="O95" s="46">
        <v>1235</v>
      </c>
      <c r="W95" s="30">
        <f t="shared" si="12"/>
        <v>0</v>
      </c>
      <c r="AA95" s="30">
        <f t="shared" si="13"/>
        <v>0</v>
      </c>
      <c r="AC95" s="30">
        <f t="shared" si="14"/>
        <v>0</v>
      </c>
      <c r="AD95" s="49"/>
      <c r="AE95" s="16"/>
      <c r="AF95" s="16"/>
      <c r="AG95" s="16"/>
      <c r="AH95" s="16"/>
    </row>
    <row r="96" spans="1:34" x14ac:dyDescent="0.2">
      <c r="A96" s="12">
        <v>89</v>
      </c>
      <c r="C96" s="12" t="s">
        <v>97</v>
      </c>
      <c r="D96" s="15" t="s">
        <v>299</v>
      </c>
      <c r="E96" s="15" t="s">
        <v>82</v>
      </c>
      <c r="F96" s="15" t="s">
        <v>82</v>
      </c>
      <c r="G96" s="15" t="s">
        <v>6</v>
      </c>
      <c r="H96" s="17">
        <v>42417</v>
      </c>
      <c r="I96" s="42" t="s">
        <v>26</v>
      </c>
      <c r="J96" s="15"/>
      <c r="K96" s="15" t="s">
        <v>335</v>
      </c>
      <c r="L96" s="70"/>
      <c r="M96" s="67" t="s">
        <v>300</v>
      </c>
      <c r="N96" s="17">
        <v>42417</v>
      </c>
      <c r="O96" s="46">
        <v>526.5</v>
      </c>
      <c r="Q96" s="14"/>
      <c r="S96" s="34"/>
      <c r="W96" s="30">
        <f t="shared" si="12"/>
        <v>0</v>
      </c>
      <c r="Z96" s="35"/>
      <c r="AA96" s="30">
        <f t="shared" si="13"/>
        <v>0</v>
      </c>
      <c r="AC96" s="30">
        <f t="shared" si="14"/>
        <v>0</v>
      </c>
      <c r="AD96" s="52"/>
      <c r="AE96" s="16"/>
      <c r="AF96" s="16"/>
      <c r="AG96" s="16"/>
      <c r="AH96" s="16"/>
    </row>
    <row r="97" spans="1:34" x14ac:dyDescent="0.2">
      <c r="A97" s="12">
        <v>90</v>
      </c>
      <c r="C97" s="12" t="s">
        <v>97</v>
      </c>
      <c r="D97" s="15" t="s">
        <v>301</v>
      </c>
      <c r="E97" s="15" t="s">
        <v>134</v>
      </c>
      <c r="F97" s="15" t="s">
        <v>51</v>
      </c>
      <c r="G97" s="15" t="s">
        <v>4</v>
      </c>
      <c r="H97" s="17">
        <v>42418</v>
      </c>
      <c r="I97" s="43" t="s">
        <v>28</v>
      </c>
      <c r="J97" s="15"/>
      <c r="K97" s="15" t="s">
        <v>302</v>
      </c>
      <c r="L97" s="68">
        <v>42419</v>
      </c>
      <c r="N97" s="15"/>
      <c r="Q97" s="14"/>
      <c r="S97" s="34"/>
      <c r="W97" s="30">
        <f t="shared" si="12"/>
        <v>0</v>
      </c>
      <c r="AA97" s="30">
        <f t="shared" si="13"/>
        <v>0</v>
      </c>
      <c r="AC97" s="30">
        <f t="shared" si="14"/>
        <v>0</v>
      </c>
      <c r="AD97" s="49"/>
      <c r="AE97" s="16"/>
      <c r="AF97" s="16"/>
      <c r="AG97" s="16"/>
      <c r="AH97" s="16"/>
    </row>
    <row r="98" spans="1:34" x14ac:dyDescent="0.2">
      <c r="A98" s="12">
        <v>91</v>
      </c>
      <c r="B98" s="12">
        <v>13818</v>
      </c>
      <c r="C98" s="12" t="s">
        <v>97</v>
      </c>
      <c r="D98" s="15" t="s">
        <v>303</v>
      </c>
      <c r="E98" s="15" t="s">
        <v>304</v>
      </c>
      <c r="F98" s="15" t="s">
        <v>77</v>
      </c>
      <c r="G98" s="15" t="s">
        <v>7</v>
      </c>
      <c r="H98" s="17">
        <v>42418</v>
      </c>
      <c r="I98" s="42" t="s">
        <v>32</v>
      </c>
      <c r="J98" s="15"/>
      <c r="K98" s="15"/>
      <c r="L98" s="70"/>
      <c r="N98" s="15"/>
      <c r="O98" s="46">
        <v>286</v>
      </c>
      <c r="P98" s="12">
        <v>34191</v>
      </c>
      <c r="Q98" s="14">
        <v>42418</v>
      </c>
      <c r="R98" s="33">
        <v>27273</v>
      </c>
      <c r="S98" s="34">
        <v>42423</v>
      </c>
      <c r="T98" s="29">
        <v>286</v>
      </c>
      <c r="U98" s="29">
        <v>286</v>
      </c>
      <c r="W98" s="30">
        <f t="shared" si="12"/>
        <v>286</v>
      </c>
      <c r="X98" s="33" t="s">
        <v>16</v>
      </c>
      <c r="Y98" s="33">
        <v>4.5</v>
      </c>
      <c r="Z98" s="35">
        <v>42444</v>
      </c>
      <c r="AA98" s="30">
        <f t="shared" si="13"/>
        <v>12.87</v>
      </c>
      <c r="AB98" s="32">
        <v>12.87</v>
      </c>
      <c r="AC98" s="30">
        <f t="shared" si="14"/>
        <v>0</v>
      </c>
      <c r="AD98" s="205" t="s">
        <v>436</v>
      </c>
      <c r="AE98" s="16"/>
      <c r="AF98" s="16"/>
      <c r="AG98" s="16"/>
      <c r="AH98" s="16"/>
    </row>
    <row r="99" spans="1:34" x14ac:dyDescent="0.2">
      <c r="A99" s="12">
        <v>92</v>
      </c>
      <c r="B99" s="12">
        <v>13711</v>
      </c>
      <c r="C99" s="12" t="s">
        <v>96</v>
      </c>
      <c r="D99" s="15" t="s">
        <v>305</v>
      </c>
      <c r="E99" s="15" t="s">
        <v>306</v>
      </c>
      <c r="F99" s="15" t="s">
        <v>78</v>
      </c>
      <c r="G99" s="15" t="s">
        <v>5</v>
      </c>
      <c r="H99" s="17">
        <v>42397</v>
      </c>
      <c r="I99" s="42" t="s">
        <v>32</v>
      </c>
      <c r="J99" s="15"/>
      <c r="K99" s="15" t="s">
        <v>307</v>
      </c>
      <c r="L99" s="70"/>
      <c r="N99" s="15"/>
      <c r="O99" s="46">
        <v>372.2</v>
      </c>
      <c r="P99" s="12">
        <v>34192</v>
      </c>
      <c r="Q99" s="14">
        <v>42415</v>
      </c>
      <c r="R99" s="33">
        <v>27271</v>
      </c>
      <c r="S99" s="34">
        <v>42422</v>
      </c>
      <c r="T99" s="29">
        <v>357</v>
      </c>
      <c r="U99" s="29">
        <v>260.39999999999998</v>
      </c>
      <c r="W99" s="30">
        <f t="shared" si="12"/>
        <v>260.39999999999998</v>
      </c>
      <c r="X99" s="33" t="s">
        <v>16</v>
      </c>
      <c r="Y99" s="33">
        <v>4.5</v>
      </c>
      <c r="Z99" s="35">
        <v>42440</v>
      </c>
      <c r="AA99" s="30">
        <f t="shared" si="13"/>
        <v>11.717999999999998</v>
      </c>
      <c r="AB99" s="32">
        <v>11.72</v>
      </c>
      <c r="AC99" s="30">
        <f t="shared" si="14"/>
        <v>-2.0000000000024443E-3</v>
      </c>
      <c r="AD99" s="205" t="s">
        <v>436</v>
      </c>
      <c r="AE99" s="16"/>
      <c r="AF99" s="16"/>
      <c r="AG99" s="16"/>
      <c r="AH99" s="16"/>
    </row>
    <row r="100" spans="1:34" x14ac:dyDescent="0.2">
      <c r="A100" s="12">
        <v>93</v>
      </c>
      <c r="B100" s="12">
        <v>13078</v>
      </c>
      <c r="C100" s="12" t="s">
        <v>96</v>
      </c>
      <c r="D100" s="15" t="s">
        <v>295</v>
      </c>
      <c r="E100" s="15" t="s">
        <v>76</v>
      </c>
      <c r="F100" s="15" t="s">
        <v>76</v>
      </c>
      <c r="G100" s="15" t="s">
        <v>5</v>
      </c>
      <c r="H100" s="17">
        <v>42419</v>
      </c>
      <c r="I100" s="42" t="s">
        <v>26</v>
      </c>
      <c r="J100" s="15"/>
      <c r="K100" s="15" t="s">
        <v>308</v>
      </c>
      <c r="L100" s="70"/>
      <c r="M100" s="67" t="s">
        <v>309</v>
      </c>
      <c r="N100" s="17">
        <v>42418</v>
      </c>
      <c r="O100" s="46">
        <v>2276</v>
      </c>
      <c r="Q100" s="14"/>
      <c r="S100" s="34"/>
      <c r="W100" s="30">
        <f t="shared" si="12"/>
        <v>0</v>
      </c>
      <c r="Z100" s="35"/>
      <c r="AA100" s="30">
        <f t="shared" si="13"/>
        <v>0</v>
      </c>
      <c r="AC100" s="30">
        <f t="shared" si="14"/>
        <v>0</v>
      </c>
      <c r="AD100" s="52"/>
      <c r="AE100" s="16"/>
      <c r="AF100" s="16"/>
      <c r="AG100" s="16"/>
      <c r="AH100" s="16"/>
    </row>
    <row r="101" spans="1:34" x14ac:dyDescent="0.2">
      <c r="A101" s="12">
        <v>94</v>
      </c>
      <c r="C101" s="12" t="s">
        <v>97</v>
      </c>
      <c r="D101" s="15" t="s">
        <v>312</v>
      </c>
      <c r="E101" s="15" t="s">
        <v>313</v>
      </c>
      <c r="F101" s="15" t="s">
        <v>76</v>
      </c>
      <c r="G101" s="15" t="s">
        <v>7</v>
      </c>
      <c r="H101" s="17">
        <v>42422</v>
      </c>
      <c r="I101" s="43" t="s">
        <v>28</v>
      </c>
      <c r="J101" s="15"/>
      <c r="K101" s="15"/>
      <c r="L101" s="70"/>
      <c r="N101" s="15"/>
      <c r="Q101" s="14"/>
      <c r="S101" s="34"/>
      <c r="W101" s="30">
        <f t="shared" si="12"/>
        <v>0</v>
      </c>
      <c r="Z101" s="35"/>
      <c r="AA101" s="30">
        <f t="shared" si="13"/>
        <v>0</v>
      </c>
      <c r="AC101" s="30">
        <f t="shared" si="14"/>
        <v>0</v>
      </c>
      <c r="AD101" s="52"/>
      <c r="AE101" s="16"/>
      <c r="AF101" s="16"/>
      <c r="AG101" s="16"/>
      <c r="AH101" s="16"/>
    </row>
    <row r="102" spans="1:34" x14ac:dyDescent="0.2">
      <c r="A102" s="12">
        <v>95</v>
      </c>
      <c r="B102" s="12">
        <v>13528</v>
      </c>
      <c r="C102" s="12" t="s">
        <v>96</v>
      </c>
      <c r="D102" s="15" t="s">
        <v>314</v>
      </c>
      <c r="E102" s="15" t="s">
        <v>315</v>
      </c>
      <c r="F102" s="15" t="s">
        <v>82</v>
      </c>
      <c r="G102" s="15" t="s">
        <v>5</v>
      </c>
      <c r="H102" s="17">
        <v>42422</v>
      </c>
      <c r="I102" s="42" t="s">
        <v>32</v>
      </c>
      <c r="J102" s="15"/>
      <c r="K102" s="15"/>
      <c r="L102" s="70"/>
      <c r="N102" s="17"/>
      <c r="O102" s="46">
        <v>261.89999999999998</v>
      </c>
      <c r="P102" s="12">
        <v>34193</v>
      </c>
      <c r="Q102" s="14">
        <v>42422</v>
      </c>
      <c r="R102" s="33">
        <v>27272</v>
      </c>
      <c r="S102" s="34">
        <v>42423</v>
      </c>
      <c r="T102" s="29">
        <v>261.89999999999998</v>
      </c>
      <c r="U102" s="29">
        <v>261.89999999999998</v>
      </c>
      <c r="W102" s="30">
        <f t="shared" si="12"/>
        <v>261.89999999999998</v>
      </c>
      <c r="Y102" s="33">
        <v>4.5</v>
      </c>
      <c r="Z102" s="35">
        <v>42430</v>
      </c>
      <c r="AA102" s="30">
        <f t="shared" si="13"/>
        <v>11.785499999999999</v>
      </c>
      <c r="AB102" s="32">
        <v>11.79</v>
      </c>
      <c r="AC102" s="30">
        <f t="shared" si="14"/>
        <v>-4.5000000000001705E-3</v>
      </c>
      <c r="AD102" s="205" t="s">
        <v>436</v>
      </c>
      <c r="AE102" s="16"/>
      <c r="AF102" s="16"/>
      <c r="AG102" s="16"/>
      <c r="AH102" s="16"/>
    </row>
    <row r="103" spans="1:34" x14ac:dyDescent="0.2">
      <c r="A103" s="12">
        <v>96</v>
      </c>
      <c r="B103" s="12">
        <v>13820</v>
      </c>
      <c r="C103" s="12" t="s">
        <v>97</v>
      </c>
      <c r="D103" s="15" t="s">
        <v>316</v>
      </c>
      <c r="E103" s="15" t="s">
        <v>317</v>
      </c>
      <c r="F103" s="15" t="s">
        <v>83</v>
      </c>
      <c r="G103" s="15" t="s">
        <v>7</v>
      </c>
      <c r="H103" s="17">
        <v>42422</v>
      </c>
      <c r="I103" s="42" t="s">
        <v>32</v>
      </c>
      <c r="J103" s="15"/>
      <c r="K103" s="15"/>
      <c r="L103" s="70"/>
      <c r="N103" s="17"/>
      <c r="O103" s="46">
        <v>186.2</v>
      </c>
      <c r="P103" s="12">
        <v>34195</v>
      </c>
      <c r="Q103" s="14">
        <v>42422</v>
      </c>
      <c r="R103" s="33">
        <v>27275</v>
      </c>
      <c r="S103" s="34">
        <v>42424</v>
      </c>
      <c r="T103" s="29">
        <v>186.2</v>
      </c>
      <c r="U103" s="29">
        <v>186.2</v>
      </c>
      <c r="W103" s="30">
        <f t="shared" si="12"/>
        <v>186.2</v>
      </c>
      <c r="Y103" s="33">
        <v>4.5</v>
      </c>
      <c r="Z103" s="35">
        <v>42432</v>
      </c>
      <c r="AA103" s="30">
        <f t="shared" si="13"/>
        <v>8.3789999999999996</v>
      </c>
      <c r="AB103" s="32">
        <v>8.3800000000000008</v>
      </c>
      <c r="AC103" s="30">
        <f t="shared" si="14"/>
        <v>-1.0000000000012221E-3</v>
      </c>
      <c r="AD103" s="205" t="s">
        <v>436</v>
      </c>
      <c r="AE103" s="16"/>
      <c r="AF103" s="16"/>
      <c r="AG103" s="16"/>
      <c r="AH103" s="16"/>
    </row>
    <row r="104" spans="1:34" x14ac:dyDescent="0.2">
      <c r="A104" s="12">
        <v>97</v>
      </c>
      <c r="C104" s="12" t="s">
        <v>97</v>
      </c>
      <c r="D104" s="15" t="s">
        <v>318</v>
      </c>
      <c r="E104" s="15" t="s">
        <v>319</v>
      </c>
      <c r="F104" s="15" t="s">
        <v>51</v>
      </c>
      <c r="G104" s="15" t="s">
        <v>4</v>
      </c>
      <c r="H104" s="17">
        <v>42418</v>
      </c>
      <c r="I104" s="42" t="s">
        <v>25</v>
      </c>
      <c r="J104" s="15"/>
      <c r="K104" s="15" t="s">
        <v>363</v>
      </c>
      <c r="L104" s="68">
        <v>42424</v>
      </c>
      <c r="N104" s="17"/>
      <c r="W104" s="30">
        <f t="shared" si="12"/>
        <v>0</v>
      </c>
      <c r="AA104" s="30">
        <f t="shared" si="13"/>
        <v>0</v>
      </c>
      <c r="AC104" s="30">
        <f t="shared" si="14"/>
        <v>0</v>
      </c>
      <c r="AD104" s="49"/>
      <c r="AE104" s="16"/>
      <c r="AF104" s="16"/>
      <c r="AG104" s="16"/>
      <c r="AH104" s="16"/>
    </row>
    <row r="105" spans="1:34" x14ac:dyDescent="0.2">
      <c r="A105" s="12">
        <v>98</v>
      </c>
      <c r="B105" s="12">
        <v>13620</v>
      </c>
      <c r="C105" s="12" t="s">
        <v>96</v>
      </c>
      <c r="D105" s="15" t="s">
        <v>320</v>
      </c>
      <c r="E105" s="15" t="s">
        <v>76</v>
      </c>
      <c r="F105" s="15" t="s">
        <v>76</v>
      </c>
      <c r="G105" s="15" t="s">
        <v>5</v>
      </c>
      <c r="H105" s="17">
        <v>42390</v>
      </c>
      <c r="I105" s="42" t="s">
        <v>32</v>
      </c>
      <c r="J105" s="15"/>
      <c r="K105" s="15"/>
      <c r="L105" s="70"/>
      <c r="M105" s="67">
        <v>63320</v>
      </c>
      <c r="N105" s="17">
        <v>42390</v>
      </c>
      <c r="O105" s="46">
        <v>656.6</v>
      </c>
      <c r="P105" s="12">
        <v>34133</v>
      </c>
      <c r="Q105" s="14">
        <v>42394</v>
      </c>
      <c r="R105" s="33">
        <v>27268</v>
      </c>
      <c r="S105" s="34">
        <v>42422</v>
      </c>
      <c r="T105" s="29">
        <v>656.6</v>
      </c>
      <c r="U105" s="29">
        <v>360</v>
      </c>
      <c r="V105" s="33">
        <v>3</v>
      </c>
      <c r="W105" s="30">
        <f t="shared" si="12"/>
        <v>349.2</v>
      </c>
      <c r="Y105" s="33">
        <v>3</v>
      </c>
      <c r="Z105" s="35">
        <v>42431</v>
      </c>
      <c r="AA105" s="30">
        <f t="shared" si="13"/>
        <v>10.475999999999999</v>
      </c>
      <c r="AB105" s="32">
        <v>10.48</v>
      </c>
      <c r="AC105" s="30">
        <f t="shared" si="14"/>
        <v>-4.0000000000013358E-3</v>
      </c>
      <c r="AD105" s="205" t="s">
        <v>436</v>
      </c>
      <c r="AE105" s="206">
        <f>SUM(AB105,AB103,AB102,AB99,AB98,AB94,AB82,AB79,AB68,AB56,AB54,AB52,AB30,AB29,AB28,AB27,AB20,AB19,AB14)</f>
        <v>425.28</v>
      </c>
      <c r="AF105" s="206" t="s">
        <v>436</v>
      </c>
      <c r="AG105" s="16"/>
      <c r="AH105" s="16"/>
    </row>
    <row r="106" spans="1:34" x14ac:dyDescent="0.2">
      <c r="A106" s="12">
        <v>99</v>
      </c>
      <c r="C106" s="12" t="s">
        <v>97</v>
      </c>
      <c r="D106" s="15" t="s">
        <v>321</v>
      </c>
      <c r="E106" s="15" t="s">
        <v>322</v>
      </c>
      <c r="F106" s="15" t="s">
        <v>51</v>
      </c>
      <c r="G106" s="15" t="s">
        <v>3</v>
      </c>
      <c r="H106" s="17">
        <v>42423</v>
      </c>
      <c r="I106" s="42" t="s">
        <v>26</v>
      </c>
      <c r="J106" s="15"/>
      <c r="K106" s="15" t="s">
        <v>337</v>
      </c>
      <c r="L106" s="70"/>
      <c r="M106" s="67" t="s">
        <v>340</v>
      </c>
      <c r="N106" s="17">
        <v>42430</v>
      </c>
      <c r="O106" s="46">
        <v>1165</v>
      </c>
      <c r="Q106" s="14"/>
      <c r="S106" s="34"/>
      <c r="W106" s="30">
        <f t="shared" si="12"/>
        <v>0</v>
      </c>
      <c r="AA106" s="30">
        <f t="shared" si="13"/>
        <v>0</v>
      </c>
      <c r="AC106" s="30">
        <f t="shared" si="14"/>
        <v>0</v>
      </c>
      <c r="AD106" s="49"/>
      <c r="AE106" s="16"/>
      <c r="AF106" s="16"/>
      <c r="AG106" s="16"/>
      <c r="AH106" s="16"/>
    </row>
    <row r="107" spans="1:34" x14ac:dyDescent="0.2">
      <c r="A107" s="12">
        <v>100</v>
      </c>
      <c r="C107" s="12" t="s">
        <v>97</v>
      </c>
      <c r="D107" s="15" t="s">
        <v>323</v>
      </c>
      <c r="E107" s="15" t="s">
        <v>324</v>
      </c>
      <c r="F107" s="15" t="s">
        <v>51</v>
      </c>
      <c r="G107" s="15" t="s">
        <v>3</v>
      </c>
      <c r="H107" s="17">
        <v>42423</v>
      </c>
      <c r="I107" s="42" t="s">
        <v>27</v>
      </c>
      <c r="J107" s="15"/>
      <c r="K107" s="15" t="s">
        <v>325</v>
      </c>
      <c r="L107" s="70"/>
      <c r="N107" s="17"/>
      <c r="W107" s="30">
        <f t="shared" si="12"/>
        <v>0</v>
      </c>
      <c r="AA107" s="30">
        <f t="shared" si="13"/>
        <v>0</v>
      </c>
      <c r="AC107" s="30">
        <f t="shared" si="14"/>
        <v>0</v>
      </c>
      <c r="AD107" s="49"/>
      <c r="AE107" s="16"/>
      <c r="AF107" s="16"/>
      <c r="AG107" s="16"/>
      <c r="AH107" s="16"/>
    </row>
    <row r="108" spans="1:34" x14ac:dyDescent="0.2">
      <c r="A108" s="12">
        <v>101</v>
      </c>
      <c r="C108" s="12" t="s">
        <v>97</v>
      </c>
      <c r="D108" s="15" t="s">
        <v>326</v>
      </c>
      <c r="E108" s="15" t="s">
        <v>51</v>
      </c>
      <c r="F108" s="15" t="s">
        <v>51</v>
      </c>
      <c r="G108" s="15" t="s">
        <v>6</v>
      </c>
      <c r="H108" s="17">
        <v>42423</v>
      </c>
      <c r="I108" s="42" t="s">
        <v>25</v>
      </c>
      <c r="J108" s="15"/>
      <c r="K108" s="15" t="s">
        <v>336</v>
      </c>
      <c r="L108" s="70" t="s">
        <v>421</v>
      </c>
      <c r="N108" s="17"/>
      <c r="W108" s="30">
        <f t="shared" si="12"/>
        <v>0</v>
      </c>
      <c r="AA108" s="30">
        <f t="shared" si="13"/>
        <v>0</v>
      </c>
      <c r="AC108" s="30">
        <f t="shared" si="14"/>
        <v>0</v>
      </c>
      <c r="AD108" s="49"/>
      <c r="AE108" s="16"/>
      <c r="AF108" s="16"/>
      <c r="AG108" s="16"/>
      <c r="AH108" s="16"/>
    </row>
    <row r="109" spans="1:34" x14ac:dyDescent="0.2">
      <c r="A109" s="12">
        <v>102</v>
      </c>
      <c r="C109" s="12" t="s">
        <v>97</v>
      </c>
      <c r="D109" s="15" t="s">
        <v>328</v>
      </c>
      <c r="E109" s="15" t="s">
        <v>329</v>
      </c>
      <c r="F109" s="15" t="s">
        <v>81</v>
      </c>
      <c r="G109" s="15" t="s">
        <v>6</v>
      </c>
      <c r="H109" s="17">
        <v>42424</v>
      </c>
      <c r="I109" s="42" t="s">
        <v>26</v>
      </c>
      <c r="J109" s="15"/>
      <c r="K109" s="15"/>
      <c r="L109" s="70" t="s">
        <v>327</v>
      </c>
      <c r="M109" s="67">
        <v>63448</v>
      </c>
      <c r="N109" s="17">
        <v>42426</v>
      </c>
      <c r="O109" s="46">
        <v>1860.5</v>
      </c>
      <c r="Q109" s="14"/>
      <c r="S109" s="34"/>
      <c r="W109" s="30">
        <f t="shared" si="12"/>
        <v>0</v>
      </c>
      <c r="Z109" s="35"/>
      <c r="AA109" s="30">
        <f t="shared" si="13"/>
        <v>0</v>
      </c>
      <c r="AC109" s="30">
        <f t="shared" si="14"/>
        <v>0</v>
      </c>
      <c r="AD109" s="49"/>
      <c r="AE109" s="16"/>
      <c r="AF109" s="16"/>
      <c r="AG109" s="16"/>
      <c r="AH109" s="16"/>
    </row>
    <row r="110" spans="1:34" x14ac:dyDescent="0.2">
      <c r="A110" s="12">
        <v>103</v>
      </c>
      <c r="B110" s="12">
        <v>13657</v>
      </c>
      <c r="C110" s="12" t="s">
        <v>96</v>
      </c>
      <c r="D110" s="15" t="s">
        <v>331</v>
      </c>
      <c r="E110" s="15" t="s">
        <v>332</v>
      </c>
      <c r="F110" s="15" t="s">
        <v>73</v>
      </c>
      <c r="G110" s="15" t="s">
        <v>6</v>
      </c>
      <c r="H110" s="17">
        <v>42429</v>
      </c>
      <c r="I110" s="42" t="s">
        <v>26</v>
      </c>
      <c r="J110" s="15"/>
      <c r="K110" s="15" t="s">
        <v>333</v>
      </c>
      <c r="L110" s="70"/>
      <c r="M110" s="67" t="s">
        <v>334</v>
      </c>
      <c r="N110" s="17">
        <v>42429</v>
      </c>
      <c r="O110" s="46">
        <v>2431</v>
      </c>
      <c r="W110" s="30">
        <f t="shared" si="12"/>
        <v>0</v>
      </c>
      <c r="AA110" s="30">
        <f t="shared" si="13"/>
        <v>0</v>
      </c>
      <c r="AC110" s="30">
        <f t="shared" si="14"/>
        <v>0</v>
      </c>
      <c r="AD110" s="49"/>
      <c r="AE110" s="16"/>
      <c r="AF110" s="16"/>
      <c r="AG110" s="16"/>
      <c r="AH110" s="16"/>
    </row>
    <row r="111" spans="1:34" x14ac:dyDescent="0.2">
      <c r="A111" s="12">
        <v>104</v>
      </c>
      <c r="B111" s="12">
        <v>13583</v>
      </c>
      <c r="C111" s="12" t="s">
        <v>96</v>
      </c>
      <c r="D111" s="15" t="s">
        <v>184</v>
      </c>
      <c r="E111" s="15" t="s">
        <v>51</v>
      </c>
      <c r="F111" s="15" t="s">
        <v>51</v>
      </c>
      <c r="G111" s="15" t="s">
        <v>5</v>
      </c>
      <c r="H111" s="17">
        <v>42430</v>
      </c>
      <c r="I111" s="42" t="s">
        <v>26</v>
      </c>
      <c r="J111" s="15"/>
      <c r="K111" s="15" t="s">
        <v>338</v>
      </c>
      <c r="L111" s="70"/>
      <c r="M111" s="67" t="s">
        <v>339</v>
      </c>
      <c r="N111" s="17">
        <v>42430</v>
      </c>
      <c r="O111" s="46">
        <v>7570</v>
      </c>
      <c r="Q111" s="14"/>
      <c r="S111" s="34"/>
      <c r="W111" s="30">
        <f t="shared" si="12"/>
        <v>0</v>
      </c>
      <c r="Z111" s="35"/>
      <c r="AA111" s="30">
        <f t="shared" si="13"/>
        <v>0</v>
      </c>
      <c r="AC111" s="30">
        <f t="shared" si="14"/>
        <v>0</v>
      </c>
      <c r="AD111" s="52"/>
      <c r="AE111" s="16"/>
      <c r="AF111" s="16"/>
      <c r="AG111" s="16"/>
      <c r="AH111" s="16"/>
    </row>
    <row r="112" spans="1:34" x14ac:dyDescent="0.2">
      <c r="A112" s="12">
        <v>105</v>
      </c>
      <c r="C112" s="12" t="s">
        <v>97</v>
      </c>
      <c r="D112" s="15" t="s">
        <v>342</v>
      </c>
      <c r="E112" s="15" t="s">
        <v>74</v>
      </c>
      <c r="F112" s="15" t="s">
        <v>74</v>
      </c>
      <c r="G112" s="15" t="s">
        <v>3</v>
      </c>
      <c r="H112" s="17">
        <v>42408</v>
      </c>
      <c r="I112" s="42" t="s">
        <v>25</v>
      </c>
      <c r="J112" s="15"/>
      <c r="K112" s="15" t="s">
        <v>386</v>
      </c>
      <c r="L112" s="70"/>
      <c r="N112" s="17"/>
      <c r="Q112" s="14"/>
      <c r="S112" s="34"/>
      <c r="W112" s="30">
        <f t="shared" si="12"/>
        <v>0</v>
      </c>
      <c r="Z112" s="35"/>
      <c r="AA112" s="30">
        <f t="shared" si="13"/>
        <v>0</v>
      </c>
      <c r="AC112" s="30">
        <f t="shared" si="14"/>
        <v>0</v>
      </c>
      <c r="AD112" s="49"/>
      <c r="AE112" s="16"/>
      <c r="AF112" s="16"/>
      <c r="AG112" s="16"/>
      <c r="AH112" s="16"/>
    </row>
    <row r="113" spans="1:34" x14ac:dyDescent="0.2">
      <c r="A113" s="12">
        <v>106</v>
      </c>
      <c r="C113" s="12" t="s">
        <v>97</v>
      </c>
      <c r="D113" s="15" t="s">
        <v>343</v>
      </c>
      <c r="E113" s="15" t="s">
        <v>344</v>
      </c>
      <c r="F113" s="15" t="s">
        <v>74</v>
      </c>
      <c r="G113" s="15" t="s">
        <v>3</v>
      </c>
      <c r="H113" s="17">
        <v>42411</v>
      </c>
      <c r="I113" s="42" t="s">
        <v>25</v>
      </c>
      <c r="J113" s="15"/>
      <c r="K113" s="15" t="s">
        <v>387</v>
      </c>
      <c r="L113" s="70"/>
      <c r="N113" s="17"/>
      <c r="W113" s="30">
        <f t="shared" si="12"/>
        <v>0</v>
      </c>
      <c r="AA113" s="30">
        <f t="shared" si="13"/>
        <v>0</v>
      </c>
      <c r="AC113" s="30">
        <f t="shared" si="14"/>
        <v>0</v>
      </c>
      <c r="AD113" s="49"/>
      <c r="AE113" s="16"/>
      <c r="AF113" s="16"/>
      <c r="AG113" s="16"/>
      <c r="AH113" s="16"/>
    </row>
    <row r="114" spans="1:34" x14ac:dyDescent="0.2">
      <c r="A114" s="12">
        <v>107</v>
      </c>
      <c r="C114" s="12" t="s">
        <v>97</v>
      </c>
      <c r="D114" s="15" t="s">
        <v>345</v>
      </c>
      <c r="E114" s="15" t="s">
        <v>51</v>
      </c>
      <c r="F114" s="15" t="s">
        <v>51</v>
      </c>
      <c r="G114" s="15" t="s">
        <v>5</v>
      </c>
      <c r="H114" s="17">
        <v>42417</v>
      </c>
      <c r="I114" s="42" t="s">
        <v>26</v>
      </c>
      <c r="J114" s="15"/>
      <c r="K114" s="15"/>
      <c r="L114" s="70"/>
      <c r="M114" s="67">
        <v>63531</v>
      </c>
      <c r="N114" s="17">
        <v>42445</v>
      </c>
      <c r="O114" s="46">
        <v>628</v>
      </c>
      <c r="Q114" s="14"/>
      <c r="S114" s="34"/>
      <c r="W114" s="30">
        <f t="shared" si="12"/>
        <v>0</v>
      </c>
      <c r="Z114" s="35"/>
      <c r="AA114" s="30">
        <f t="shared" si="13"/>
        <v>0</v>
      </c>
      <c r="AC114" s="30">
        <f t="shared" si="14"/>
        <v>0</v>
      </c>
      <c r="AD114" s="52"/>
      <c r="AE114" s="16"/>
      <c r="AF114" s="16"/>
      <c r="AG114" s="16"/>
      <c r="AH114" s="16"/>
    </row>
    <row r="115" spans="1:34" x14ac:dyDescent="0.2">
      <c r="A115" s="12">
        <v>107</v>
      </c>
      <c r="C115" s="12" t="s">
        <v>97</v>
      </c>
      <c r="D115" s="15" t="s">
        <v>345</v>
      </c>
      <c r="E115" s="15" t="s">
        <v>51</v>
      </c>
      <c r="F115" s="15" t="s">
        <v>51</v>
      </c>
      <c r="G115" s="15" t="s">
        <v>5</v>
      </c>
      <c r="H115" s="17">
        <v>42417</v>
      </c>
      <c r="I115" s="42" t="s">
        <v>26</v>
      </c>
      <c r="J115" s="15"/>
      <c r="K115" s="15"/>
      <c r="L115" s="70"/>
      <c r="M115" s="67">
        <v>63532</v>
      </c>
      <c r="N115" s="17">
        <v>42445</v>
      </c>
      <c r="O115" s="46">
        <v>592</v>
      </c>
      <c r="Q115" s="14"/>
      <c r="S115" s="34"/>
      <c r="W115" s="30">
        <f t="shared" si="12"/>
        <v>0</v>
      </c>
      <c r="Z115" s="35"/>
      <c r="AA115" s="30">
        <f t="shared" si="13"/>
        <v>0</v>
      </c>
      <c r="AC115" s="30">
        <f t="shared" si="14"/>
        <v>0</v>
      </c>
      <c r="AD115" s="52"/>
      <c r="AE115" s="16"/>
      <c r="AF115" s="16"/>
      <c r="AG115" s="16"/>
      <c r="AH115" s="16"/>
    </row>
    <row r="116" spans="1:34" x14ac:dyDescent="0.2">
      <c r="A116" s="12">
        <v>108</v>
      </c>
      <c r="C116" s="12" t="s">
        <v>97</v>
      </c>
      <c r="D116" s="15" t="s">
        <v>346</v>
      </c>
      <c r="E116" s="15" t="s">
        <v>80</v>
      </c>
      <c r="F116" s="15" t="s">
        <v>80</v>
      </c>
      <c r="G116" s="15" t="s">
        <v>5</v>
      </c>
      <c r="H116" s="17">
        <v>42418</v>
      </c>
      <c r="I116" s="42" t="s">
        <v>25</v>
      </c>
      <c r="J116" s="15"/>
      <c r="K116" s="15" t="s">
        <v>397</v>
      </c>
      <c r="L116" s="70"/>
      <c r="N116" s="15"/>
      <c r="Q116" s="14"/>
      <c r="S116" s="34"/>
      <c r="W116" s="30">
        <f t="shared" si="12"/>
        <v>0</v>
      </c>
      <c r="Z116" s="35"/>
      <c r="AA116" s="30">
        <f t="shared" si="13"/>
        <v>0</v>
      </c>
      <c r="AC116" s="30">
        <f t="shared" si="14"/>
        <v>0</v>
      </c>
      <c r="AD116" s="52"/>
      <c r="AE116" s="16"/>
      <c r="AF116" s="16"/>
      <c r="AG116" s="16"/>
      <c r="AH116" s="16"/>
    </row>
    <row r="117" spans="1:34" x14ac:dyDescent="0.2">
      <c r="A117" s="12">
        <v>109</v>
      </c>
      <c r="C117" s="12" t="s">
        <v>97</v>
      </c>
      <c r="D117" s="15" t="s">
        <v>347</v>
      </c>
      <c r="E117" s="15" t="s">
        <v>51</v>
      </c>
      <c r="F117" s="15" t="s">
        <v>51</v>
      </c>
      <c r="G117" s="15" t="s">
        <v>3</v>
      </c>
      <c r="H117" s="17">
        <v>42423</v>
      </c>
      <c r="I117" s="42" t="s">
        <v>27</v>
      </c>
      <c r="J117" s="15"/>
      <c r="K117" s="15"/>
      <c r="L117" s="70"/>
      <c r="N117" s="17"/>
      <c r="Q117" s="14"/>
      <c r="S117" s="34"/>
      <c r="W117" s="30">
        <f t="shared" si="12"/>
        <v>0</v>
      </c>
      <c r="Z117" s="35"/>
      <c r="AA117" s="30">
        <f t="shared" si="13"/>
        <v>0</v>
      </c>
      <c r="AC117" s="30">
        <f t="shared" si="14"/>
        <v>0</v>
      </c>
      <c r="AD117" s="52"/>
      <c r="AE117" s="16"/>
      <c r="AF117" s="16"/>
      <c r="AG117" s="16"/>
      <c r="AH117" s="16"/>
    </row>
    <row r="118" spans="1:34" x14ac:dyDescent="0.2">
      <c r="A118" s="12">
        <v>110</v>
      </c>
      <c r="C118" s="12" t="s">
        <v>97</v>
      </c>
      <c r="D118" s="15" t="s">
        <v>348</v>
      </c>
      <c r="E118" s="15" t="s">
        <v>349</v>
      </c>
      <c r="F118" s="15" t="s">
        <v>81</v>
      </c>
      <c r="G118" s="15" t="s">
        <v>5</v>
      </c>
      <c r="H118" s="17">
        <v>42423</v>
      </c>
      <c r="I118" s="42" t="s">
        <v>25</v>
      </c>
      <c r="J118" s="15"/>
      <c r="K118" s="15" t="s">
        <v>381</v>
      </c>
      <c r="L118" s="70"/>
      <c r="N118" s="17"/>
      <c r="Q118" s="14"/>
      <c r="S118" s="34"/>
      <c r="W118" s="30">
        <f t="shared" si="12"/>
        <v>0</v>
      </c>
      <c r="Z118" s="35"/>
      <c r="AA118" s="30">
        <f t="shared" si="13"/>
        <v>0</v>
      </c>
      <c r="AC118" s="30">
        <f t="shared" si="14"/>
        <v>0</v>
      </c>
      <c r="AD118" s="49"/>
      <c r="AE118" s="16"/>
      <c r="AF118" s="16"/>
      <c r="AG118" s="16"/>
      <c r="AH118" s="16"/>
    </row>
    <row r="119" spans="1:34" x14ac:dyDescent="0.2">
      <c r="A119" s="12">
        <v>111</v>
      </c>
      <c r="C119" s="12" t="s">
        <v>97</v>
      </c>
      <c r="D119" s="15" t="s">
        <v>350</v>
      </c>
      <c r="E119" s="15" t="s">
        <v>351</v>
      </c>
      <c r="F119" s="15" t="s">
        <v>51</v>
      </c>
      <c r="G119" s="15" t="s">
        <v>4</v>
      </c>
      <c r="H119" s="17">
        <v>42426</v>
      </c>
      <c r="I119" s="43" t="s">
        <v>25</v>
      </c>
      <c r="J119" s="15"/>
      <c r="K119" s="15" t="s">
        <v>392</v>
      </c>
      <c r="L119" s="70" t="s">
        <v>395</v>
      </c>
      <c r="N119" s="17"/>
      <c r="Q119" s="14"/>
      <c r="S119" s="34"/>
      <c r="W119" s="30">
        <f t="shared" si="12"/>
        <v>0</v>
      </c>
      <c r="Z119" s="35"/>
      <c r="AA119" s="30">
        <f t="shared" si="13"/>
        <v>0</v>
      </c>
      <c r="AC119" s="30">
        <f t="shared" si="14"/>
        <v>0</v>
      </c>
      <c r="AD119" s="52"/>
      <c r="AE119" s="16"/>
      <c r="AF119" s="16"/>
      <c r="AG119" s="16"/>
      <c r="AH119" s="16"/>
    </row>
    <row r="120" spans="1:34" x14ac:dyDescent="0.2">
      <c r="A120" s="12">
        <v>112</v>
      </c>
      <c r="C120" s="12" t="s">
        <v>97</v>
      </c>
      <c r="D120" s="15" t="s">
        <v>352</v>
      </c>
      <c r="E120" s="15" t="s">
        <v>353</v>
      </c>
      <c r="F120" s="15" t="s">
        <v>81</v>
      </c>
      <c r="G120" s="15" t="s">
        <v>4</v>
      </c>
      <c r="H120" s="17">
        <v>42431</v>
      </c>
      <c r="I120" s="43" t="s">
        <v>25</v>
      </c>
      <c r="J120" s="15"/>
      <c r="K120" s="15" t="s">
        <v>394</v>
      </c>
      <c r="L120" s="70" t="s">
        <v>393</v>
      </c>
      <c r="N120" s="15"/>
      <c r="Q120" s="14"/>
      <c r="S120" s="34"/>
      <c r="W120" s="30">
        <f t="shared" si="12"/>
        <v>0</v>
      </c>
      <c r="Z120" s="35"/>
      <c r="AA120" s="30">
        <f t="shared" si="13"/>
        <v>0</v>
      </c>
      <c r="AC120" s="30">
        <f t="shared" si="14"/>
        <v>0</v>
      </c>
      <c r="AD120" s="52"/>
      <c r="AE120" s="16"/>
      <c r="AF120" s="16"/>
      <c r="AG120" s="16"/>
      <c r="AH120" s="16"/>
    </row>
    <row r="121" spans="1:34" x14ac:dyDescent="0.2">
      <c r="A121" s="12">
        <v>113</v>
      </c>
      <c r="C121" s="12" t="s">
        <v>97</v>
      </c>
      <c r="D121" s="15" t="s">
        <v>354</v>
      </c>
      <c r="E121" s="15" t="s">
        <v>75</v>
      </c>
      <c r="F121" s="15" t="s">
        <v>75</v>
      </c>
      <c r="G121" s="15" t="s">
        <v>4</v>
      </c>
      <c r="H121" s="17">
        <v>42431</v>
      </c>
      <c r="I121" s="43" t="s">
        <v>25</v>
      </c>
      <c r="J121" s="15"/>
      <c r="K121" s="15"/>
      <c r="L121" s="70" t="s">
        <v>384</v>
      </c>
      <c r="N121" s="15"/>
      <c r="Q121" s="14"/>
      <c r="S121" s="34"/>
      <c r="W121" s="30">
        <f t="shared" si="12"/>
        <v>0</v>
      </c>
      <c r="Z121" s="35"/>
      <c r="AA121" s="30">
        <f t="shared" si="13"/>
        <v>0</v>
      </c>
      <c r="AC121" s="30">
        <f t="shared" si="14"/>
        <v>0</v>
      </c>
      <c r="AD121" s="52"/>
      <c r="AE121" s="16"/>
      <c r="AF121" s="16"/>
      <c r="AG121" s="16"/>
      <c r="AH121" s="16"/>
    </row>
    <row r="122" spans="1:34" x14ac:dyDescent="0.2">
      <c r="A122" s="12">
        <v>113</v>
      </c>
      <c r="C122" s="12" t="s">
        <v>97</v>
      </c>
      <c r="D122" s="15" t="s">
        <v>354</v>
      </c>
      <c r="E122" s="15" t="s">
        <v>383</v>
      </c>
      <c r="F122" s="15" t="s">
        <v>412</v>
      </c>
      <c r="G122" s="15" t="s">
        <v>4</v>
      </c>
      <c r="H122" s="17">
        <v>42431</v>
      </c>
      <c r="I122" s="43" t="s">
        <v>25</v>
      </c>
      <c r="J122" s="15"/>
      <c r="K122" s="15"/>
      <c r="L122" s="70" t="s">
        <v>384</v>
      </c>
      <c r="N122" s="15"/>
      <c r="Q122" s="14"/>
      <c r="S122" s="34"/>
      <c r="W122" s="30">
        <f t="shared" si="12"/>
        <v>0</v>
      </c>
      <c r="Z122" s="35"/>
      <c r="AA122" s="30">
        <f t="shared" si="13"/>
        <v>0</v>
      </c>
      <c r="AC122" s="30">
        <f t="shared" si="14"/>
        <v>0</v>
      </c>
      <c r="AD122" s="52"/>
      <c r="AE122" s="16"/>
      <c r="AF122" s="16"/>
      <c r="AG122" s="16"/>
      <c r="AH122" s="16"/>
    </row>
    <row r="123" spans="1:34" x14ac:dyDescent="0.2">
      <c r="A123" s="12">
        <v>113</v>
      </c>
      <c r="C123" s="12" t="s">
        <v>97</v>
      </c>
      <c r="D123" s="15" t="s">
        <v>354</v>
      </c>
      <c r="E123" s="15" t="s">
        <v>385</v>
      </c>
      <c r="F123" s="15" t="s">
        <v>412</v>
      </c>
      <c r="G123" s="15" t="s">
        <v>4</v>
      </c>
      <c r="H123" s="17">
        <v>42431</v>
      </c>
      <c r="I123" s="43" t="s">
        <v>25</v>
      </c>
      <c r="J123" s="15"/>
      <c r="K123" s="15"/>
      <c r="L123" s="70" t="s">
        <v>384</v>
      </c>
      <c r="N123" s="17"/>
      <c r="Q123" s="14"/>
      <c r="S123" s="34"/>
      <c r="W123" s="30">
        <f t="shared" si="12"/>
        <v>0</v>
      </c>
      <c r="AA123" s="30">
        <f t="shared" si="13"/>
        <v>0</v>
      </c>
      <c r="AC123" s="30">
        <f t="shared" si="14"/>
        <v>0</v>
      </c>
      <c r="AD123" s="49"/>
      <c r="AE123" s="16"/>
      <c r="AF123" s="16"/>
      <c r="AG123" s="16"/>
      <c r="AH123" s="16"/>
    </row>
    <row r="124" spans="1:34" x14ac:dyDescent="0.2">
      <c r="A124" s="12">
        <v>114</v>
      </c>
      <c r="C124" s="12" t="s">
        <v>97</v>
      </c>
      <c r="D124" s="12" t="s">
        <v>355</v>
      </c>
      <c r="E124" s="12" t="s">
        <v>356</v>
      </c>
      <c r="F124" s="12" t="s">
        <v>51</v>
      </c>
      <c r="G124" s="15" t="s">
        <v>4</v>
      </c>
      <c r="H124" s="14">
        <v>42432</v>
      </c>
      <c r="I124" s="41" t="s">
        <v>26</v>
      </c>
      <c r="K124" s="12" t="s">
        <v>396</v>
      </c>
      <c r="L124" s="7" t="s">
        <v>395</v>
      </c>
      <c r="M124" s="67">
        <v>63529</v>
      </c>
      <c r="N124" s="14">
        <v>42445</v>
      </c>
      <c r="O124" s="46">
        <v>328.25</v>
      </c>
      <c r="Q124" s="14"/>
      <c r="S124" s="34"/>
      <c r="W124" s="30">
        <f t="shared" si="12"/>
        <v>0</v>
      </c>
      <c r="Z124" s="35"/>
      <c r="AA124" s="30">
        <f t="shared" si="13"/>
        <v>0</v>
      </c>
      <c r="AC124" s="30">
        <f t="shared" si="14"/>
        <v>0</v>
      </c>
      <c r="AD124" s="49"/>
      <c r="AE124" s="16"/>
      <c r="AF124" s="16"/>
      <c r="AG124" s="16"/>
      <c r="AH124" s="16"/>
    </row>
    <row r="125" spans="1:34" x14ac:dyDescent="0.2">
      <c r="A125" s="12">
        <v>114</v>
      </c>
      <c r="C125" s="12" t="s">
        <v>97</v>
      </c>
      <c r="D125" s="12" t="s">
        <v>355</v>
      </c>
      <c r="E125" s="12" t="s">
        <v>356</v>
      </c>
      <c r="F125" s="12" t="s">
        <v>51</v>
      </c>
      <c r="G125" s="15" t="s">
        <v>4</v>
      </c>
      <c r="H125" s="14">
        <v>42432</v>
      </c>
      <c r="I125" s="41" t="s">
        <v>26</v>
      </c>
      <c r="M125" s="67">
        <v>63530</v>
      </c>
      <c r="N125" s="14">
        <v>42445</v>
      </c>
      <c r="O125" s="46">
        <v>376.75</v>
      </c>
      <c r="Q125" s="14"/>
      <c r="S125" s="34"/>
      <c r="W125" s="30">
        <f t="shared" si="12"/>
        <v>0</v>
      </c>
      <c r="Z125" s="35"/>
      <c r="AA125" s="30">
        <f t="shared" si="13"/>
        <v>0</v>
      </c>
      <c r="AC125" s="30">
        <f t="shared" si="14"/>
        <v>0</v>
      </c>
      <c r="AD125" s="49"/>
      <c r="AE125" s="16"/>
      <c r="AF125" s="16"/>
      <c r="AG125" s="16"/>
      <c r="AH125" s="16"/>
    </row>
    <row r="126" spans="1:34" x14ac:dyDescent="0.2">
      <c r="A126" s="12">
        <v>115</v>
      </c>
      <c r="B126" s="12">
        <v>13665</v>
      </c>
      <c r="C126" s="12" t="s">
        <v>96</v>
      </c>
      <c r="D126" s="15" t="s">
        <v>106</v>
      </c>
      <c r="E126" s="15" t="s">
        <v>51</v>
      </c>
      <c r="F126" s="15" t="s">
        <v>51</v>
      </c>
      <c r="G126" s="15" t="s">
        <v>5</v>
      </c>
      <c r="H126" s="14">
        <v>42431</v>
      </c>
      <c r="I126" s="41" t="s">
        <v>28</v>
      </c>
      <c r="J126" s="15"/>
      <c r="K126" s="15"/>
      <c r="L126" s="70"/>
      <c r="M126" s="67">
        <v>63492</v>
      </c>
      <c r="N126" s="14">
        <v>42433</v>
      </c>
      <c r="O126" s="46">
        <v>1369.65</v>
      </c>
      <c r="P126" s="12">
        <v>34246</v>
      </c>
      <c r="Q126" s="14">
        <v>42445</v>
      </c>
      <c r="S126" s="34"/>
      <c r="W126" s="30">
        <f t="shared" si="12"/>
        <v>0</v>
      </c>
      <c r="Z126" s="35"/>
      <c r="AA126" s="30">
        <f t="shared" si="13"/>
        <v>0</v>
      </c>
      <c r="AC126" s="30">
        <f t="shared" si="14"/>
        <v>0</v>
      </c>
      <c r="AD126" s="52"/>
      <c r="AE126" s="16"/>
      <c r="AF126" s="16"/>
      <c r="AG126" s="16"/>
      <c r="AH126" s="16"/>
    </row>
    <row r="127" spans="1:34" x14ac:dyDescent="0.2">
      <c r="A127" s="12">
        <v>116</v>
      </c>
      <c r="B127" s="12">
        <v>13665</v>
      </c>
      <c r="C127" s="12" t="s">
        <v>96</v>
      </c>
      <c r="D127" s="12" t="s">
        <v>106</v>
      </c>
      <c r="E127" s="12" t="s">
        <v>357</v>
      </c>
      <c r="F127" s="12" t="s">
        <v>51</v>
      </c>
      <c r="G127" s="12" t="s">
        <v>5</v>
      </c>
      <c r="H127" s="14">
        <v>42431</v>
      </c>
      <c r="I127" s="41" t="s">
        <v>28</v>
      </c>
      <c r="J127" s="15"/>
      <c r="K127" s="15"/>
      <c r="L127" s="70"/>
      <c r="M127" s="67">
        <v>63493</v>
      </c>
      <c r="N127" s="14">
        <v>42433</v>
      </c>
      <c r="O127" s="46">
        <v>874.15</v>
      </c>
      <c r="P127" s="12">
        <v>34247</v>
      </c>
      <c r="Q127" s="14">
        <v>42445</v>
      </c>
      <c r="S127" s="34"/>
      <c r="W127" s="30">
        <f t="shared" si="12"/>
        <v>0</v>
      </c>
      <c r="Z127" s="35"/>
      <c r="AA127" s="30">
        <f t="shared" si="13"/>
        <v>0</v>
      </c>
      <c r="AC127" s="30">
        <f t="shared" si="14"/>
        <v>0</v>
      </c>
      <c r="AD127" s="52"/>
      <c r="AE127" s="16"/>
      <c r="AF127" s="16"/>
      <c r="AG127" s="16"/>
      <c r="AH127" s="16"/>
    </row>
    <row r="128" spans="1:34" x14ac:dyDescent="0.2">
      <c r="A128" s="12">
        <v>117</v>
      </c>
      <c r="B128" s="12">
        <v>13665</v>
      </c>
      <c r="C128" s="12" t="s">
        <v>96</v>
      </c>
      <c r="D128" s="12" t="s">
        <v>106</v>
      </c>
      <c r="E128" s="12" t="s">
        <v>51</v>
      </c>
      <c r="F128" s="12" t="s">
        <v>51</v>
      </c>
      <c r="G128" s="12" t="s">
        <v>6</v>
      </c>
      <c r="H128" s="14">
        <v>42433</v>
      </c>
      <c r="I128" s="41" t="s">
        <v>28</v>
      </c>
      <c r="J128" s="15"/>
      <c r="K128" s="15"/>
      <c r="L128" s="70"/>
      <c r="M128" s="67">
        <v>63491</v>
      </c>
      <c r="N128" s="14">
        <v>42433</v>
      </c>
      <c r="O128" s="46">
        <v>13805</v>
      </c>
      <c r="P128" s="12">
        <v>34245</v>
      </c>
      <c r="Q128" s="14">
        <v>42445</v>
      </c>
      <c r="S128" s="34"/>
      <c r="W128" s="30">
        <f t="shared" si="12"/>
        <v>0</v>
      </c>
      <c r="Z128" s="35"/>
      <c r="AA128" s="30">
        <f t="shared" si="13"/>
        <v>0</v>
      </c>
      <c r="AC128" s="30">
        <f t="shared" si="14"/>
        <v>0</v>
      </c>
      <c r="AD128" s="49"/>
      <c r="AE128" s="16"/>
      <c r="AF128" s="16"/>
      <c r="AG128" s="16"/>
      <c r="AH128" s="16"/>
    </row>
    <row r="129" spans="1:34" x14ac:dyDescent="0.2">
      <c r="A129" s="12">
        <v>118</v>
      </c>
      <c r="B129" s="12">
        <v>13620</v>
      </c>
      <c r="C129" s="12" t="s">
        <v>96</v>
      </c>
      <c r="D129" s="12" t="s">
        <v>359</v>
      </c>
      <c r="E129" s="12" t="s">
        <v>360</v>
      </c>
      <c r="F129" s="12" t="s">
        <v>94</v>
      </c>
      <c r="G129" s="12" t="s">
        <v>5</v>
      </c>
      <c r="H129" s="14">
        <v>42437</v>
      </c>
      <c r="I129" s="41" t="s">
        <v>26</v>
      </c>
      <c r="J129" s="15"/>
      <c r="K129" s="15" t="s">
        <v>361</v>
      </c>
      <c r="L129" s="70"/>
      <c r="M129" s="67" t="s">
        <v>398</v>
      </c>
      <c r="N129" s="14">
        <v>42438</v>
      </c>
      <c r="O129" s="46">
        <v>3590</v>
      </c>
      <c r="W129" s="30">
        <f t="shared" si="12"/>
        <v>0</v>
      </c>
      <c r="AA129" s="30">
        <f t="shared" si="13"/>
        <v>0</v>
      </c>
      <c r="AC129" s="30">
        <f t="shared" si="14"/>
        <v>0</v>
      </c>
      <c r="AD129" s="49"/>
      <c r="AE129" s="16"/>
      <c r="AF129" s="16"/>
      <c r="AG129" s="16"/>
      <c r="AH129" s="16"/>
    </row>
    <row r="130" spans="1:34" x14ac:dyDescent="0.2">
      <c r="A130" s="12">
        <v>118</v>
      </c>
      <c r="B130" s="12">
        <v>13620</v>
      </c>
      <c r="C130" s="12" t="s">
        <v>96</v>
      </c>
      <c r="D130" s="12" t="s">
        <v>359</v>
      </c>
      <c r="E130" s="15" t="s">
        <v>362</v>
      </c>
      <c r="F130" s="15" t="s">
        <v>77</v>
      </c>
      <c r="G130" s="12" t="s">
        <v>5</v>
      </c>
      <c r="H130" s="14">
        <v>42437</v>
      </c>
      <c r="I130" s="41" t="s">
        <v>26</v>
      </c>
      <c r="J130" s="15"/>
      <c r="K130" s="15" t="s">
        <v>402</v>
      </c>
      <c r="L130" s="70"/>
      <c r="M130" s="67" t="s">
        <v>403</v>
      </c>
      <c r="N130" s="14">
        <v>42438</v>
      </c>
      <c r="O130" s="46">
        <v>1062</v>
      </c>
      <c r="W130" s="30">
        <f t="shared" si="12"/>
        <v>0</v>
      </c>
      <c r="AA130" s="30">
        <f t="shared" si="13"/>
        <v>0</v>
      </c>
      <c r="AC130" s="30">
        <f t="shared" si="14"/>
        <v>0</v>
      </c>
      <c r="AD130" s="49"/>
      <c r="AE130" s="16"/>
      <c r="AF130" s="16"/>
      <c r="AG130" s="16"/>
      <c r="AH130" s="16"/>
    </row>
    <row r="131" spans="1:34" x14ac:dyDescent="0.2">
      <c r="A131" s="12">
        <v>119</v>
      </c>
      <c r="C131" s="12" t="s">
        <v>97</v>
      </c>
      <c r="D131" s="12" t="s">
        <v>380</v>
      </c>
      <c r="E131" s="15" t="s">
        <v>51</v>
      </c>
      <c r="F131" s="15" t="s">
        <v>51</v>
      </c>
      <c r="G131" s="12" t="s">
        <v>3</v>
      </c>
      <c r="H131" s="14">
        <v>42433</v>
      </c>
      <c r="I131" s="41" t="s">
        <v>25</v>
      </c>
      <c r="J131" s="15"/>
      <c r="K131" s="15" t="s">
        <v>382</v>
      </c>
      <c r="L131" s="70"/>
      <c r="Q131" s="14"/>
      <c r="W131" s="30">
        <f t="shared" si="12"/>
        <v>0</v>
      </c>
      <c r="AA131" s="30">
        <f t="shared" si="13"/>
        <v>0</v>
      </c>
      <c r="AC131" s="30">
        <f t="shared" si="14"/>
        <v>0</v>
      </c>
      <c r="AD131" s="49"/>
      <c r="AE131" s="16"/>
      <c r="AF131" s="16"/>
      <c r="AG131" s="16"/>
      <c r="AH131" s="16"/>
    </row>
    <row r="132" spans="1:34" x14ac:dyDescent="0.2">
      <c r="A132" s="12">
        <v>120</v>
      </c>
      <c r="C132" s="12" t="s">
        <v>97</v>
      </c>
      <c r="D132" s="12" t="s">
        <v>388</v>
      </c>
      <c r="E132" s="15" t="s">
        <v>389</v>
      </c>
      <c r="F132" s="15" t="s">
        <v>51</v>
      </c>
      <c r="G132" s="12" t="s">
        <v>4</v>
      </c>
      <c r="H132" s="14">
        <v>42436</v>
      </c>
      <c r="I132" s="41" t="s">
        <v>25</v>
      </c>
      <c r="J132" s="15"/>
      <c r="K132" s="15" t="s">
        <v>381</v>
      </c>
      <c r="L132" s="70"/>
      <c r="N132" s="14"/>
      <c r="Q132" s="14"/>
      <c r="S132" s="34"/>
      <c r="W132" s="30">
        <f t="shared" si="12"/>
        <v>0</v>
      </c>
      <c r="AA132" s="30">
        <f t="shared" si="13"/>
        <v>0</v>
      </c>
      <c r="AC132" s="30">
        <f t="shared" si="14"/>
        <v>0</v>
      </c>
      <c r="AD132" s="49"/>
      <c r="AE132" s="16"/>
      <c r="AF132" s="16"/>
      <c r="AG132" s="16"/>
      <c r="AH132" s="16"/>
    </row>
    <row r="133" spans="1:34" x14ac:dyDescent="0.2">
      <c r="A133" s="12">
        <v>121</v>
      </c>
      <c r="B133" s="12">
        <v>13334</v>
      </c>
      <c r="C133" s="12" t="s">
        <v>96</v>
      </c>
      <c r="D133" s="12" t="s">
        <v>390</v>
      </c>
      <c r="E133" s="15" t="s">
        <v>94</v>
      </c>
      <c r="F133" s="15" t="s">
        <v>94</v>
      </c>
      <c r="G133" s="12" t="s">
        <v>5</v>
      </c>
      <c r="H133" s="14">
        <v>42435</v>
      </c>
      <c r="I133" s="41" t="s">
        <v>26</v>
      </c>
      <c r="J133" s="15"/>
      <c r="K133" s="15"/>
      <c r="L133" s="70"/>
      <c r="M133" s="67" t="s">
        <v>391</v>
      </c>
      <c r="N133" s="14">
        <v>42438</v>
      </c>
      <c r="O133" s="46">
        <v>508</v>
      </c>
      <c r="Q133" s="14"/>
      <c r="S133" s="34"/>
      <c r="W133" s="30">
        <f t="shared" si="12"/>
        <v>0</v>
      </c>
      <c r="Z133" s="35"/>
      <c r="AA133" s="30">
        <f t="shared" si="13"/>
        <v>0</v>
      </c>
      <c r="AC133" s="30">
        <f t="shared" si="14"/>
        <v>0</v>
      </c>
      <c r="AD133" s="49"/>
      <c r="AE133" s="16"/>
      <c r="AF133" s="16"/>
      <c r="AG133" s="16"/>
      <c r="AH133" s="16"/>
    </row>
    <row r="134" spans="1:34" x14ac:dyDescent="0.2">
      <c r="A134" s="12">
        <v>122</v>
      </c>
      <c r="B134" s="12">
        <v>13829</v>
      </c>
      <c r="C134" s="12" t="s">
        <v>96</v>
      </c>
      <c r="D134" s="12" t="s">
        <v>399</v>
      </c>
      <c r="E134" s="15" t="s">
        <v>94</v>
      </c>
      <c r="F134" s="15" t="s">
        <v>94</v>
      </c>
      <c r="G134" s="12" t="s">
        <v>5</v>
      </c>
      <c r="H134" s="14">
        <v>42437</v>
      </c>
      <c r="I134" s="41" t="s">
        <v>25</v>
      </c>
      <c r="J134" s="15"/>
      <c r="K134" s="15" t="s">
        <v>400</v>
      </c>
      <c r="L134" s="70" t="s">
        <v>393</v>
      </c>
      <c r="N134" s="14"/>
      <c r="Q134" s="14"/>
      <c r="S134" s="34"/>
      <c r="W134" s="30">
        <f t="shared" si="12"/>
        <v>0</v>
      </c>
      <c r="AA134" s="30">
        <f t="shared" si="13"/>
        <v>0</v>
      </c>
      <c r="AC134" s="30">
        <f t="shared" si="14"/>
        <v>0</v>
      </c>
      <c r="AD134" s="49"/>
      <c r="AE134" s="16"/>
      <c r="AF134" s="16"/>
      <c r="AG134" s="16"/>
      <c r="AH134" s="16"/>
    </row>
    <row r="135" spans="1:34" x14ac:dyDescent="0.2">
      <c r="A135" s="12">
        <v>122</v>
      </c>
      <c r="B135" s="12">
        <v>13829</v>
      </c>
      <c r="C135" s="12" t="s">
        <v>96</v>
      </c>
      <c r="D135" s="12" t="s">
        <v>399</v>
      </c>
      <c r="E135" s="15" t="s">
        <v>87</v>
      </c>
      <c r="F135" s="15" t="s">
        <v>87</v>
      </c>
      <c r="G135" s="12" t="s">
        <v>5</v>
      </c>
      <c r="H135" s="14">
        <v>42437</v>
      </c>
      <c r="I135" s="41" t="s">
        <v>25</v>
      </c>
      <c r="J135" s="15"/>
      <c r="K135" s="15" t="s">
        <v>400</v>
      </c>
      <c r="L135" s="70" t="s">
        <v>393</v>
      </c>
      <c r="N135" s="14"/>
      <c r="Q135" s="14"/>
      <c r="S135" s="34"/>
      <c r="W135" s="30">
        <f t="shared" si="12"/>
        <v>0</v>
      </c>
      <c r="Z135" s="35"/>
      <c r="AA135" s="30">
        <f t="shared" si="13"/>
        <v>0</v>
      </c>
      <c r="AC135" s="30">
        <f t="shared" si="14"/>
        <v>0</v>
      </c>
      <c r="AD135" s="49"/>
      <c r="AE135" s="16"/>
      <c r="AF135" s="16"/>
      <c r="AG135" s="16"/>
      <c r="AH135" s="16"/>
    </row>
    <row r="136" spans="1:34" x14ac:dyDescent="0.2">
      <c r="A136" s="12">
        <v>122</v>
      </c>
      <c r="B136" s="12">
        <v>13829</v>
      </c>
      <c r="C136" s="12" t="s">
        <v>96</v>
      </c>
      <c r="D136" s="12" t="s">
        <v>399</v>
      </c>
      <c r="E136" s="15" t="s">
        <v>105</v>
      </c>
      <c r="F136" s="15" t="s">
        <v>86</v>
      </c>
      <c r="G136" s="12" t="s">
        <v>5</v>
      </c>
      <c r="H136" s="14">
        <v>42437</v>
      </c>
      <c r="I136" s="41" t="s">
        <v>25</v>
      </c>
      <c r="J136" s="15"/>
      <c r="K136" s="15" t="s">
        <v>400</v>
      </c>
      <c r="L136" s="70" t="s">
        <v>401</v>
      </c>
      <c r="Q136" s="14"/>
      <c r="S136" s="34"/>
      <c r="W136" s="30">
        <f t="shared" si="12"/>
        <v>0</v>
      </c>
      <c r="Z136" s="35"/>
      <c r="AA136" s="30">
        <f t="shared" si="13"/>
        <v>0</v>
      </c>
      <c r="AC136" s="30">
        <f t="shared" si="14"/>
        <v>0</v>
      </c>
      <c r="AD136" s="49"/>
      <c r="AE136" s="16"/>
      <c r="AF136" s="16"/>
      <c r="AG136" s="16"/>
      <c r="AH136" s="16"/>
    </row>
    <row r="137" spans="1:34" x14ac:dyDescent="0.2">
      <c r="A137" s="12">
        <v>122</v>
      </c>
      <c r="B137" s="12">
        <v>13829</v>
      </c>
      <c r="C137" s="12" t="s">
        <v>96</v>
      </c>
      <c r="D137" s="12" t="s">
        <v>399</v>
      </c>
      <c r="E137" s="15" t="s">
        <v>82</v>
      </c>
      <c r="F137" s="15" t="s">
        <v>82</v>
      </c>
      <c r="G137" s="12" t="s">
        <v>5</v>
      </c>
      <c r="H137" s="14">
        <v>42437</v>
      </c>
      <c r="I137" s="41" t="s">
        <v>25</v>
      </c>
      <c r="J137" s="15"/>
      <c r="K137" s="15" t="s">
        <v>400</v>
      </c>
      <c r="L137" s="70" t="s">
        <v>393</v>
      </c>
      <c r="N137" s="14"/>
      <c r="Q137" s="14"/>
      <c r="S137" s="34"/>
      <c r="W137" s="30">
        <f t="shared" ref="W137:W200" si="15">SUM(U137-(U137/100*V137))</f>
        <v>0</v>
      </c>
      <c r="Z137" s="35"/>
      <c r="AA137" s="30">
        <f t="shared" ref="AA137:AA200" si="16">IF(Z137&lt;&gt;"",SUM(W137/100*Y137),0)</f>
        <v>0</v>
      </c>
      <c r="AC137" s="30">
        <f t="shared" ref="AC137:AC200" si="17">SUM(AA137-AB137)</f>
        <v>0</v>
      </c>
      <c r="AD137" s="52"/>
      <c r="AE137" s="16"/>
      <c r="AF137" s="16"/>
      <c r="AG137" s="16"/>
      <c r="AH137" s="16"/>
    </row>
    <row r="138" spans="1:34" x14ac:dyDescent="0.2">
      <c r="A138" s="12">
        <v>123</v>
      </c>
      <c r="C138" s="12" t="s">
        <v>97</v>
      </c>
      <c r="D138" s="12" t="s">
        <v>413</v>
      </c>
      <c r="E138" s="15" t="s">
        <v>74</v>
      </c>
      <c r="F138" s="15" t="s">
        <v>74</v>
      </c>
      <c r="G138" s="12" t="s">
        <v>6</v>
      </c>
      <c r="H138" s="14">
        <v>42438</v>
      </c>
      <c r="I138" s="41" t="s">
        <v>25</v>
      </c>
      <c r="J138" s="15"/>
      <c r="K138" s="15"/>
      <c r="L138" s="70" t="s">
        <v>414</v>
      </c>
      <c r="Q138" s="14"/>
      <c r="S138" s="34"/>
      <c r="W138" s="30">
        <f t="shared" si="15"/>
        <v>0</v>
      </c>
      <c r="Z138" s="35"/>
      <c r="AA138" s="30">
        <f t="shared" si="16"/>
        <v>0</v>
      </c>
      <c r="AC138" s="30">
        <f t="shared" si="17"/>
        <v>0</v>
      </c>
      <c r="AD138" s="52"/>
      <c r="AE138" s="16"/>
      <c r="AF138" s="16"/>
      <c r="AG138" s="16"/>
      <c r="AH138" s="16"/>
    </row>
    <row r="139" spans="1:34" x14ac:dyDescent="0.2">
      <c r="A139" s="12">
        <v>124</v>
      </c>
      <c r="C139" s="12" t="s">
        <v>97</v>
      </c>
      <c r="D139" s="12" t="s">
        <v>415</v>
      </c>
      <c r="E139" s="15" t="s">
        <v>420</v>
      </c>
      <c r="F139" s="15" t="s">
        <v>412</v>
      </c>
      <c r="G139" s="12" t="s">
        <v>4</v>
      </c>
      <c r="H139" s="14"/>
      <c r="J139" s="15"/>
      <c r="K139" s="15"/>
      <c r="L139" s="70"/>
      <c r="N139" s="14"/>
      <c r="Q139" s="14"/>
      <c r="S139" s="34"/>
      <c r="W139" s="30">
        <f t="shared" si="15"/>
        <v>0</v>
      </c>
      <c r="Z139" s="35"/>
      <c r="AA139" s="30">
        <f t="shared" si="16"/>
        <v>0</v>
      </c>
      <c r="AC139" s="30">
        <f t="shared" si="17"/>
        <v>0</v>
      </c>
      <c r="AD139" s="52"/>
      <c r="AE139" s="16"/>
      <c r="AF139" s="16"/>
      <c r="AG139" s="16"/>
      <c r="AH139" s="16"/>
    </row>
    <row r="140" spans="1:34" x14ac:dyDescent="0.2">
      <c r="A140" s="12">
        <v>125</v>
      </c>
      <c r="C140" s="12" t="s">
        <v>97</v>
      </c>
      <c r="D140" s="12" t="s">
        <v>416</v>
      </c>
      <c r="E140" s="15" t="s">
        <v>417</v>
      </c>
      <c r="F140" s="15" t="s">
        <v>51</v>
      </c>
      <c r="G140" s="12" t="s">
        <v>3</v>
      </c>
      <c r="H140" s="14">
        <v>42439</v>
      </c>
      <c r="I140" s="41" t="s">
        <v>25</v>
      </c>
      <c r="J140" s="15"/>
      <c r="K140" s="15" t="s">
        <v>418</v>
      </c>
      <c r="L140" s="70"/>
      <c r="W140" s="30">
        <f t="shared" si="15"/>
        <v>0</v>
      </c>
      <c r="AA140" s="30">
        <f t="shared" si="16"/>
        <v>0</v>
      </c>
      <c r="AC140" s="30">
        <f t="shared" si="17"/>
        <v>0</v>
      </c>
      <c r="AD140" s="49"/>
      <c r="AE140" s="16"/>
      <c r="AF140" s="16"/>
      <c r="AG140" s="16"/>
      <c r="AH140" s="16"/>
    </row>
    <row r="141" spans="1:34" x14ac:dyDescent="0.2">
      <c r="A141" s="12">
        <v>125</v>
      </c>
      <c r="C141" s="12" t="s">
        <v>97</v>
      </c>
      <c r="D141" s="12" t="s">
        <v>416</v>
      </c>
      <c r="E141" s="15" t="s">
        <v>419</v>
      </c>
      <c r="F141" s="15" t="s">
        <v>76</v>
      </c>
      <c r="G141" s="12" t="s">
        <v>3</v>
      </c>
      <c r="H141" s="14">
        <v>42439</v>
      </c>
      <c r="I141" s="41" t="s">
        <v>25</v>
      </c>
      <c r="J141" s="15"/>
      <c r="K141" s="15" t="s">
        <v>418</v>
      </c>
      <c r="L141" s="70"/>
      <c r="N141" s="14"/>
      <c r="W141" s="30">
        <f t="shared" si="15"/>
        <v>0</v>
      </c>
      <c r="AA141" s="30">
        <f t="shared" si="16"/>
        <v>0</v>
      </c>
      <c r="AC141" s="30">
        <f t="shared" si="17"/>
        <v>0</v>
      </c>
      <c r="AD141" s="49"/>
      <c r="AE141" s="16"/>
      <c r="AF141" s="16"/>
      <c r="AG141" s="16"/>
      <c r="AH141" s="16"/>
    </row>
    <row r="142" spans="1:34" x14ac:dyDescent="0.2">
      <c r="A142" s="12">
        <v>126</v>
      </c>
      <c r="C142" s="12" t="s">
        <v>97</v>
      </c>
      <c r="D142" s="12" t="s">
        <v>422</v>
      </c>
      <c r="E142" s="15" t="s">
        <v>423</v>
      </c>
      <c r="F142" s="15" t="s">
        <v>74</v>
      </c>
      <c r="G142" s="12" t="s">
        <v>6</v>
      </c>
      <c r="H142" s="14">
        <v>42444</v>
      </c>
      <c r="I142" s="41" t="s">
        <v>25</v>
      </c>
      <c r="J142" s="15"/>
      <c r="K142" s="15"/>
      <c r="L142" s="70"/>
      <c r="N142" s="14"/>
      <c r="W142" s="30">
        <f t="shared" si="15"/>
        <v>0</v>
      </c>
      <c r="AA142" s="30">
        <f t="shared" si="16"/>
        <v>0</v>
      </c>
      <c r="AC142" s="30">
        <f t="shared" si="17"/>
        <v>0</v>
      </c>
      <c r="AD142" s="49"/>
      <c r="AE142" s="16"/>
      <c r="AF142" s="16"/>
      <c r="AG142" s="16"/>
      <c r="AH142" s="16"/>
    </row>
    <row r="143" spans="1:34" x14ac:dyDescent="0.2">
      <c r="A143" s="12">
        <v>127</v>
      </c>
      <c r="B143" s="12">
        <v>13831</v>
      </c>
      <c r="C143" s="12" t="s">
        <v>97</v>
      </c>
      <c r="D143" s="12" t="s">
        <v>424</v>
      </c>
      <c r="E143" s="15" t="s">
        <v>425</v>
      </c>
      <c r="F143" s="15" t="s">
        <v>74</v>
      </c>
      <c r="G143" s="12" t="s">
        <v>7</v>
      </c>
      <c r="H143" s="14">
        <v>42443</v>
      </c>
      <c r="I143" s="41" t="s">
        <v>28</v>
      </c>
      <c r="J143" s="15"/>
      <c r="K143" s="15"/>
      <c r="L143" s="70"/>
      <c r="N143" s="14"/>
      <c r="O143" s="46">
        <v>142</v>
      </c>
      <c r="P143" s="12">
        <v>34237</v>
      </c>
      <c r="Q143" s="14">
        <v>42443</v>
      </c>
      <c r="W143" s="30">
        <f t="shared" si="15"/>
        <v>0</v>
      </c>
      <c r="AA143" s="30">
        <f t="shared" si="16"/>
        <v>0</v>
      </c>
      <c r="AC143" s="30">
        <f t="shared" si="17"/>
        <v>0</v>
      </c>
      <c r="AD143" s="49"/>
      <c r="AE143" s="16"/>
      <c r="AF143" s="16"/>
      <c r="AG143" s="16"/>
      <c r="AH143" s="16"/>
    </row>
    <row r="144" spans="1:34" x14ac:dyDescent="0.2">
      <c r="A144" s="12">
        <v>128</v>
      </c>
      <c r="C144" s="12" t="s">
        <v>97</v>
      </c>
      <c r="D144" s="12" t="s">
        <v>426</v>
      </c>
      <c r="E144" s="15" t="s">
        <v>427</v>
      </c>
      <c r="F144" s="15" t="s">
        <v>86</v>
      </c>
      <c r="G144" s="12" t="s">
        <v>4</v>
      </c>
      <c r="H144" s="14">
        <v>42443</v>
      </c>
      <c r="I144" s="41" t="s">
        <v>25</v>
      </c>
      <c r="J144" s="15"/>
      <c r="K144" s="15"/>
      <c r="L144" s="70" t="s">
        <v>428</v>
      </c>
      <c r="Q144" s="14"/>
      <c r="S144" s="34"/>
      <c r="W144" s="30">
        <f t="shared" si="15"/>
        <v>0</v>
      </c>
      <c r="Z144" s="35"/>
      <c r="AA144" s="30">
        <f t="shared" si="16"/>
        <v>0</v>
      </c>
      <c r="AC144" s="30">
        <f t="shared" si="17"/>
        <v>0</v>
      </c>
      <c r="AD144" s="52"/>
      <c r="AE144" s="16"/>
      <c r="AF144" s="16"/>
      <c r="AG144" s="16"/>
      <c r="AH144" s="16"/>
    </row>
    <row r="145" spans="1:34" x14ac:dyDescent="0.2">
      <c r="A145" s="12">
        <v>128</v>
      </c>
      <c r="C145" s="12" t="s">
        <v>97</v>
      </c>
      <c r="D145" s="12" t="s">
        <v>426</v>
      </c>
      <c r="E145" s="15" t="s">
        <v>429</v>
      </c>
      <c r="F145" s="15" t="s">
        <v>86</v>
      </c>
      <c r="G145" s="12" t="s">
        <v>4</v>
      </c>
      <c r="H145" s="14">
        <v>42443</v>
      </c>
      <c r="I145" s="41" t="s">
        <v>25</v>
      </c>
      <c r="J145" s="15"/>
      <c r="K145" s="15"/>
      <c r="L145" s="70" t="s">
        <v>428</v>
      </c>
      <c r="W145" s="30">
        <f t="shared" si="15"/>
        <v>0</v>
      </c>
      <c r="AA145" s="30">
        <f t="shared" si="16"/>
        <v>0</v>
      </c>
      <c r="AC145" s="30">
        <f t="shared" si="17"/>
        <v>0</v>
      </c>
      <c r="AD145" s="49"/>
      <c r="AE145" s="16"/>
      <c r="AF145" s="16"/>
      <c r="AG145" s="16"/>
      <c r="AH145" s="16"/>
    </row>
    <row r="146" spans="1:34" x14ac:dyDescent="0.2">
      <c r="A146" s="12">
        <v>128</v>
      </c>
      <c r="C146" s="12" t="s">
        <v>97</v>
      </c>
      <c r="D146" s="12" t="s">
        <v>426</v>
      </c>
      <c r="E146" s="15" t="s">
        <v>430</v>
      </c>
      <c r="F146" s="15" t="s">
        <v>86</v>
      </c>
      <c r="G146" s="12" t="s">
        <v>4</v>
      </c>
      <c r="H146" s="14">
        <v>42443</v>
      </c>
      <c r="I146" s="41" t="s">
        <v>25</v>
      </c>
      <c r="J146" s="15"/>
      <c r="K146" s="15"/>
      <c r="L146" s="70" t="s">
        <v>428</v>
      </c>
      <c r="N146" s="14"/>
      <c r="W146" s="30">
        <f t="shared" si="15"/>
        <v>0</v>
      </c>
      <c r="AA146" s="30">
        <f t="shared" si="16"/>
        <v>0</v>
      </c>
      <c r="AC146" s="30">
        <f t="shared" si="17"/>
        <v>0</v>
      </c>
      <c r="AD146" s="49"/>
      <c r="AE146" s="16"/>
      <c r="AF146" s="16"/>
      <c r="AG146" s="16"/>
      <c r="AH146" s="16"/>
    </row>
    <row r="147" spans="1:34" x14ac:dyDescent="0.2">
      <c r="A147" s="12">
        <v>129</v>
      </c>
      <c r="C147" s="12" t="s">
        <v>97</v>
      </c>
      <c r="D147" s="12" t="s">
        <v>433</v>
      </c>
      <c r="E147" s="15"/>
      <c r="F147" s="15" t="s">
        <v>74</v>
      </c>
      <c r="G147" s="12" t="s">
        <v>3</v>
      </c>
      <c r="H147" s="14">
        <v>42440</v>
      </c>
      <c r="I147" s="41" t="s">
        <v>25</v>
      </c>
      <c r="J147" s="15"/>
      <c r="K147" s="15" t="s">
        <v>434</v>
      </c>
      <c r="L147" s="70"/>
      <c r="W147" s="30">
        <f t="shared" si="15"/>
        <v>0</v>
      </c>
      <c r="AA147" s="30">
        <f t="shared" si="16"/>
        <v>0</v>
      </c>
      <c r="AC147" s="30">
        <f t="shared" si="17"/>
        <v>0</v>
      </c>
      <c r="AD147" s="49"/>
      <c r="AE147" s="16"/>
      <c r="AF147" s="16"/>
      <c r="AG147" s="16"/>
      <c r="AH147" s="16"/>
    </row>
    <row r="148" spans="1:34" x14ac:dyDescent="0.2">
      <c r="A148" s="12">
        <v>130</v>
      </c>
      <c r="E148" s="15"/>
      <c r="F148" s="15"/>
      <c r="H148" s="14"/>
      <c r="J148" s="15"/>
      <c r="K148" s="15"/>
      <c r="L148" s="70"/>
      <c r="N148" s="14"/>
      <c r="W148" s="30">
        <f t="shared" si="15"/>
        <v>0</v>
      </c>
      <c r="AA148" s="30">
        <f t="shared" si="16"/>
        <v>0</v>
      </c>
      <c r="AC148" s="30">
        <f t="shared" si="17"/>
        <v>0</v>
      </c>
      <c r="AD148" s="49"/>
      <c r="AE148" s="16"/>
      <c r="AF148" s="16"/>
      <c r="AG148" s="16"/>
      <c r="AH148" s="16"/>
    </row>
    <row r="149" spans="1:34" x14ac:dyDescent="0.2">
      <c r="E149" s="15"/>
      <c r="F149" s="15"/>
      <c r="H149" s="14"/>
      <c r="J149" s="15"/>
      <c r="K149" s="15"/>
      <c r="L149" s="70"/>
      <c r="W149" s="30">
        <f t="shared" si="15"/>
        <v>0</v>
      </c>
      <c r="AA149" s="30">
        <f t="shared" si="16"/>
        <v>0</v>
      </c>
      <c r="AC149" s="30">
        <f t="shared" si="17"/>
        <v>0</v>
      </c>
      <c r="AD149" s="49"/>
      <c r="AE149" s="16"/>
      <c r="AF149" s="16"/>
      <c r="AG149" s="16"/>
      <c r="AH149" s="16"/>
    </row>
    <row r="150" spans="1:34" x14ac:dyDescent="0.2">
      <c r="E150" s="15"/>
      <c r="F150" s="15"/>
      <c r="H150" s="14"/>
      <c r="J150" s="15"/>
      <c r="K150" s="15"/>
      <c r="L150" s="70"/>
      <c r="Q150" s="14"/>
      <c r="S150" s="34"/>
      <c r="W150" s="30">
        <f t="shared" si="15"/>
        <v>0</v>
      </c>
      <c r="AA150" s="30">
        <f t="shared" si="16"/>
        <v>0</v>
      </c>
      <c r="AC150" s="30">
        <f t="shared" si="17"/>
        <v>0</v>
      </c>
      <c r="AD150" s="49"/>
      <c r="AE150" s="16"/>
      <c r="AF150" s="16"/>
      <c r="AG150" s="16"/>
      <c r="AH150" s="16"/>
    </row>
    <row r="151" spans="1:34" x14ac:dyDescent="0.2">
      <c r="E151" s="15"/>
      <c r="F151" s="15"/>
      <c r="H151" s="14"/>
      <c r="J151" s="15"/>
      <c r="K151" s="15"/>
      <c r="L151" s="70"/>
      <c r="Q151" s="14"/>
      <c r="S151" s="34"/>
      <c r="W151" s="30">
        <f t="shared" si="15"/>
        <v>0</v>
      </c>
      <c r="Z151" s="35"/>
      <c r="AA151" s="30">
        <f t="shared" si="16"/>
        <v>0</v>
      </c>
      <c r="AC151" s="30">
        <f t="shared" si="17"/>
        <v>0</v>
      </c>
      <c r="AD151" s="52"/>
      <c r="AE151" s="16"/>
      <c r="AF151" s="16"/>
      <c r="AG151" s="16"/>
      <c r="AH151" s="16"/>
    </row>
    <row r="152" spans="1:34" x14ac:dyDescent="0.2">
      <c r="E152" s="15"/>
      <c r="F152" s="15"/>
      <c r="H152" s="14"/>
      <c r="J152" s="15"/>
      <c r="K152" s="15"/>
      <c r="L152" s="70"/>
      <c r="Q152" s="14"/>
      <c r="S152" s="34"/>
      <c r="W152" s="30">
        <f t="shared" si="15"/>
        <v>0</v>
      </c>
      <c r="Z152" s="35"/>
      <c r="AA152" s="30">
        <f t="shared" si="16"/>
        <v>0</v>
      </c>
      <c r="AC152" s="30">
        <f t="shared" si="17"/>
        <v>0</v>
      </c>
      <c r="AD152" s="52"/>
      <c r="AE152" s="16"/>
      <c r="AF152" s="16"/>
      <c r="AG152" s="16"/>
      <c r="AH152" s="16"/>
    </row>
    <row r="153" spans="1:34" x14ac:dyDescent="0.2">
      <c r="E153" s="15"/>
      <c r="F153" s="15"/>
      <c r="H153" s="14"/>
      <c r="J153" s="15"/>
      <c r="K153" s="15"/>
      <c r="L153" s="70"/>
      <c r="Q153" s="14"/>
      <c r="S153" s="34"/>
      <c r="W153" s="30">
        <f t="shared" si="15"/>
        <v>0</v>
      </c>
      <c r="AA153" s="30">
        <f t="shared" si="16"/>
        <v>0</v>
      </c>
      <c r="AC153" s="30">
        <f t="shared" si="17"/>
        <v>0</v>
      </c>
      <c r="AD153" s="49"/>
      <c r="AE153" s="16"/>
      <c r="AF153" s="16"/>
      <c r="AG153" s="16"/>
      <c r="AH153" s="16"/>
    </row>
    <row r="154" spans="1:34" x14ac:dyDescent="0.2">
      <c r="H154" s="14"/>
      <c r="J154" s="15"/>
      <c r="K154" s="15"/>
      <c r="L154" s="70"/>
      <c r="Q154" s="14"/>
      <c r="S154" s="34"/>
      <c r="W154" s="30">
        <f t="shared" si="15"/>
        <v>0</v>
      </c>
      <c r="AA154" s="30">
        <f t="shared" si="16"/>
        <v>0</v>
      </c>
      <c r="AC154" s="30">
        <f t="shared" si="17"/>
        <v>0</v>
      </c>
      <c r="AD154" s="49"/>
      <c r="AE154" s="16"/>
      <c r="AF154" s="16"/>
      <c r="AG154" s="16"/>
      <c r="AH154" s="16"/>
    </row>
    <row r="155" spans="1:34" x14ac:dyDescent="0.2">
      <c r="H155" s="14"/>
      <c r="J155" s="15"/>
      <c r="K155" s="15"/>
      <c r="L155" s="70"/>
      <c r="Q155" s="14"/>
      <c r="S155" s="34"/>
      <c r="W155" s="30">
        <f t="shared" si="15"/>
        <v>0</v>
      </c>
      <c r="Z155" s="35"/>
      <c r="AA155" s="30">
        <f t="shared" si="16"/>
        <v>0</v>
      </c>
      <c r="AC155" s="30">
        <f t="shared" si="17"/>
        <v>0</v>
      </c>
      <c r="AD155" s="52"/>
      <c r="AE155" s="16"/>
      <c r="AF155" s="16"/>
      <c r="AG155" s="16"/>
      <c r="AH155" s="16"/>
    </row>
    <row r="156" spans="1:34" x14ac:dyDescent="0.2">
      <c r="H156" s="14"/>
      <c r="J156" s="15"/>
      <c r="K156" s="15"/>
      <c r="L156" s="70"/>
      <c r="Q156" s="14"/>
      <c r="S156" s="34"/>
      <c r="W156" s="30">
        <f t="shared" si="15"/>
        <v>0</v>
      </c>
      <c r="AA156" s="30">
        <f t="shared" si="16"/>
        <v>0</v>
      </c>
      <c r="AC156" s="30">
        <f t="shared" si="17"/>
        <v>0</v>
      </c>
      <c r="AD156" s="49"/>
      <c r="AE156" s="16"/>
      <c r="AF156" s="16"/>
      <c r="AG156" s="16"/>
      <c r="AH156" s="16"/>
    </row>
    <row r="157" spans="1:34" x14ac:dyDescent="0.2">
      <c r="H157" s="14"/>
      <c r="J157" s="15"/>
      <c r="K157" s="15"/>
      <c r="L157" s="70"/>
      <c r="Q157" s="14"/>
      <c r="S157" s="34"/>
      <c r="W157" s="30">
        <f t="shared" si="15"/>
        <v>0</v>
      </c>
      <c r="AA157" s="30">
        <f t="shared" si="16"/>
        <v>0</v>
      </c>
      <c r="AC157" s="30">
        <f t="shared" si="17"/>
        <v>0</v>
      </c>
      <c r="AD157" s="49"/>
      <c r="AE157" s="16"/>
      <c r="AF157" s="16"/>
      <c r="AG157" s="16"/>
      <c r="AH157" s="16"/>
    </row>
    <row r="158" spans="1:34" x14ac:dyDescent="0.2">
      <c r="H158" s="14"/>
      <c r="J158" s="15"/>
      <c r="K158" s="15"/>
      <c r="L158" s="70"/>
      <c r="W158" s="30">
        <f t="shared" si="15"/>
        <v>0</v>
      </c>
      <c r="AA158" s="30">
        <f t="shared" si="16"/>
        <v>0</v>
      </c>
      <c r="AC158" s="30">
        <f t="shared" si="17"/>
        <v>0</v>
      </c>
      <c r="AD158" s="49"/>
      <c r="AE158" s="16"/>
      <c r="AF158" s="16"/>
      <c r="AG158" s="16"/>
      <c r="AH158" s="16"/>
    </row>
    <row r="159" spans="1:34" x14ac:dyDescent="0.2">
      <c r="H159" s="14"/>
      <c r="N159" s="14"/>
      <c r="Q159" s="14"/>
      <c r="S159" s="34"/>
      <c r="W159" s="30">
        <f t="shared" si="15"/>
        <v>0</v>
      </c>
      <c r="Z159" s="35"/>
      <c r="AA159" s="30">
        <f t="shared" si="16"/>
        <v>0</v>
      </c>
      <c r="AC159" s="30">
        <f t="shared" si="17"/>
        <v>0</v>
      </c>
      <c r="AD159" s="52"/>
      <c r="AE159" s="16"/>
      <c r="AF159" s="16"/>
      <c r="AG159" s="16"/>
      <c r="AH159" s="16"/>
    </row>
    <row r="160" spans="1:34" x14ac:dyDescent="0.2">
      <c r="H160" s="14"/>
      <c r="Q160" s="14"/>
      <c r="S160" s="34"/>
      <c r="W160" s="30">
        <f t="shared" si="15"/>
        <v>0</v>
      </c>
      <c r="Z160" s="35"/>
      <c r="AA160" s="30">
        <f t="shared" si="16"/>
        <v>0</v>
      </c>
      <c r="AC160" s="30">
        <f t="shared" si="17"/>
        <v>0</v>
      </c>
      <c r="AD160" s="52"/>
      <c r="AE160" s="16"/>
      <c r="AF160" s="16"/>
      <c r="AG160" s="16"/>
      <c r="AH160" s="16"/>
    </row>
    <row r="161" spans="8:34" x14ac:dyDescent="0.2">
      <c r="H161" s="14"/>
      <c r="N161" s="14"/>
      <c r="W161" s="30">
        <f t="shared" si="15"/>
        <v>0</v>
      </c>
      <c r="AA161" s="30">
        <f t="shared" si="16"/>
        <v>0</v>
      </c>
      <c r="AC161" s="30">
        <f t="shared" si="17"/>
        <v>0</v>
      </c>
      <c r="AD161" s="49"/>
      <c r="AE161" s="16"/>
      <c r="AF161" s="16"/>
      <c r="AG161" s="16"/>
      <c r="AH161" s="16"/>
    </row>
    <row r="162" spans="8:34" x14ac:dyDescent="0.2">
      <c r="H162" s="14"/>
      <c r="N162" s="14"/>
      <c r="Q162" s="14"/>
      <c r="S162" s="34"/>
      <c r="W162" s="30">
        <f t="shared" si="15"/>
        <v>0</v>
      </c>
      <c r="Z162" s="35"/>
      <c r="AA162" s="30">
        <f t="shared" si="16"/>
        <v>0</v>
      </c>
      <c r="AC162" s="30">
        <f t="shared" si="17"/>
        <v>0</v>
      </c>
      <c r="AD162" s="52"/>
      <c r="AE162" s="16"/>
      <c r="AF162" s="16"/>
      <c r="AG162" s="16"/>
      <c r="AH162" s="16"/>
    </row>
    <row r="163" spans="8:34" x14ac:dyDescent="0.2">
      <c r="H163" s="14"/>
      <c r="Q163" s="14"/>
      <c r="S163" s="34"/>
      <c r="W163" s="30">
        <f t="shared" si="15"/>
        <v>0</v>
      </c>
      <c r="Z163" s="35"/>
      <c r="AA163" s="30">
        <f t="shared" si="16"/>
        <v>0</v>
      </c>
      <c r="AC163" s="30">
        <f t="shared" si="17"/>
        <v>0</v>
      </c>
      <c r="AD163" s="52"/>
      <c r="AE163" s="16"/>
      <c r="AF163" s="16"/>
      <c r="AG163" s="16"/>
      <c r="AH163" s="16"/>
    </row>
    <row r="164" spans="8:34" x14ac:dyDescent="0.2">
      <c r="H164" s="14"/>
      <c r="Q164" s="14"/>
      <c r="S164" s="34"/>
      <c r="W164" s="30">
        <f t="shared" si="15"/>
        <v>0</v>
      </c>
      <c r="Z164" s="35"/>
      <c r="AA164" s="30">
        <f t="shared" si="16"/>
        <v>0</v>
      </c>
      <c r="AC164" s="30">
        <f t="shared" si="17"/>
        <v>0</v>
      </c>
      <c r="AD164" s="52"/>
      <c r="AE164" s="16"/>
      <c r="AF164" s="16"/>
      <c r="AG164" s="16"/>
      <c r="AH164" s="16"/>
    </row>
    <row r="165" spans="8:34" x14ac:dyDescent="0.2">
      <c r="H165" s="14"/>
      <c r="W165" s="30">
        <f t="shared" si="15"/>
        <v>0</v>
      </c>
      <c r="AA165" s="30">
        <f t="shared" si="16"/>
        <v>0</v>
      </c>
      <c r="AC165" s="30">
        <f t="shared" si="17"/>
        <v>0</v>
      </c>
      <c r="AD165" s="49"/>
      <c r="AE165" s="16"/>
      <c r="AF165" s="16"/>
      <c r="AG165" s="16"/>
      <c r="AH165" s="16"/>
    </row>
    <row r="166" spans="8:34" x14ac:dyDescent="0.2">
      <c r="H166" s="14"/>
      <c r="N166" s="14"/>
      <c r="Q166" s="14"/>
      <c r="S166" s="34"/>
      <c r="W166" s="30">
        <f t="shared" si="15"/>
        <v>0</v>
      </c>
      <c r="Z166" s="35"/>
      <c r="AA166" s="30">
        <f t="shared" si="16"/>
        <v>0</v>
      </c>
      <c r="AC166" s="30">
        <f t="shared" si="17"/>
        <v>0</v>
      </c>
      <c r="AD166" s="52"/>
      <c r="AE166" s="16"/>
      <c r="AF166" s="16"/>
      <c r="AG166" s="16"/>
      <c r="AH166" s="16"/>
    </row>
    <row r="167" spans="8:34" x14ac:dyDescent="0.2">
      <c r="H167" s="14"/>
      <c r="Q167" s="14"/>
      <c r="S167" s="34"/>
      <c r="W167" s="30">
        <f t="shared" si="15"/>
        <v>0</v>
      </c>
      <c r="Z167" s="35"/>
      <c r="AA167" s="30">
        <f t="shared" si="16"/>
        <v>0</v>
      </c>
      <c r="AC167" s="30">
        <f t="shared" si="17"/>
        <v>0</v>
      </c>
      <c r="AD167" s="52"/>
      <c r="AE167" s="16"/>
      <c r="AF167" s="16"/>
      <c r="AG167" s="16"/>
      <c r="AH167" s="16"/>
    </row>
    <row r="168" spans="8:34" x14ac:dyDescent="0.2">
      <c r="H168" s="14"/>
      <c r="W168" s="30">
        <f t="shared" si="15"/>
        <v>0</v>
      </c>
      <c r="AA168" s="30">
        <f t="shared" si="16"/>
        <v>0</v>
      </c>
      <c r="AC168" s="30">
        <f t="shared" si="17"/>
        <v>0</v>
      </c>
      <c r="AD168" s="49"/>
      <c r="AE168" s="16"/>
      <c r="AF168" s="16"/>
      <c r="AG168" s="16"/>
      <c r="AH168" s="16"/>
    </row>
    <row r="169" spans="8:34" x14ac:dyDescent="0.2">
      <c r="H169" s="14"/>
      <c r="N169" s="14"/>
      <c r="Q169" s="14"/>
      <c r="S169" s="34"/>
      <c r="W169" s="30">
        <f t="shared" si="15"/>
        <v>0</v>
      </c>
      <c r="Z169" s="35"/>
      <c r="AA169" s="30">
        <f t="shared" si="16"/>
        <v>0</v>
      </c>
      <c r="AC169" s="30">
        <f t="shared" si="17"/>
        <v>0</v>
      </c>
      <c r="AD169" s="52"/>
      <c r="AE169" s="16"/>
      <c r="AF169" s="16"/>
      <c r="AG169" s="16"/>
      <c r="AH169" s="16"/>
    </row>
    <row r="170" spans="8:34" x14ac:dyDescent="0.2">
      <c r="H170" s="14"/>
      <c r="N170" s="14"/>
      <c r="Q170" s="14"/>
      <c r="W170" s="30">
        <f t="shared" si="15"/>
        <v>0</v>
      </c>
      <c r="AA170" s="30">
        <f t="shared" si="16"/>
        <v>0</v>
      </c>
      <c r="AC170" s="30">
        <f t="shared" si="17"/>
        <v>0</v>
      </c>
      <c r="AD170" s="49"/>
      <c r="AE170" s="16"/>
      <c r="AF170" s="16"/>
      <c r="AG170" s="16"/>
      <c r="AH170" s="16"/>
    </row>
    <row r="171" spans="8:34" x14ac:dyDescent="0.2">
      <c r="H171" s="14"/>
      <c r="W171" s="30">
        <f t="shared" si="15"/>
        <v>0</v>
      </c>
      <c r="AA171" s="30">
        <f t="shared" si="16"/>
        <v>0</v>
      </c>
      <c r="AC171" s="30">
        <f t="shared" si="17"/>
        <v>0</v>
      </c>
      <c r="AD171" s="49"/>
      <c r="AE171" s="16"/>
      <c r="AF171" s="16"/>
      <c r="AG171" s="16"/>
      <c r="AH171" s="16"/>
    </row>
    <row r="172" spans="8:34" x14ac:dyDescent="0.2">
      <c r="H172" s="14"/>
      <c r="Q172" s="14"/>
      <c r="S172" s="34"/>
      <c r="W172" s="30">
        <f t="shared" si="15"/>
        <v>0</v>
      </c>
      <c r="Z172" s="35"/>
      <c r="AA172" s="30">
        <f t="shared" si="16"/>
        <v>0</v>
      </c>
      <c r="AC172" s="30">
        <f t="shared" si="17"/>
        <v>0</v>
      </c>
      <c r="AD172" s="52"/>
      <c r="AE172" s="16"/>
      <c r="AF172" s="16"/>
      <c r="AG172" s="16"/>
      <c r="AH172" s="16"/>
    </row>
    <row r="173" spans="8:34" x14ac:dyDescent="0.2">
      <c r="H173" s="14"/>
      <c r="N173" s="14"/>
      <c r="Q173" s="14"/>
      <c r="W173" s="30">
        <f t="shared" si="15"/>
        <v>0</v>
      </c>
      <c r="AA173" s="30">
        <f t="shared" si="16"/>
        <v>0</v>
      </c>
      <c r="AC173" s="30">
        <f t="shared" si="17"/>
        <v>0</v>
      </c>
      <c r="AD173" s="49"/>
      <c r="AE173" s="16"/>
      <c r="AF173" s="16"/>
      <c r="AG173" s="16"/>
      <c r="AH173" s="16"/>
    </row>
    <row r="174" spans="8:34" x14ac:dyDescent="0.2">
      <c r="H174" s="14"/>
      <c r="Q174" s="14"/>
      <c r="S174" s="34"/>
      <c r="W174" s="30">
        <f t="shared" si="15"/>
        <v>0</v>
      </c>
      <c r="Z174" s="35"/>
      <c r="AA174" s="30">
        <f t="shared" si="16"/>
        <v>0</v>
      </c>
      <c r="AC174" s="30">
        <f t="shared" si="17"/>
        <v>0</v>
      </c>
      <c r="AD174" s="52"/>
      <c r="AE174" s="16"/>
      <c r="AF174" s="16"/>
      <c r="AG174" s="16"/>
      <c r="AH174" s="16"/>
    </row>
    <row r="175" spans="8:34" x14ac:dyDescent="0.2">
      <c r="H175" s="14"/>
      <c r="N175" s="14"/>
      <c r="Q175" s="14"/>
      <c r="W175" s="30">
        <f t="shared" si="15"/>
        <v>0</v>
      </c>
      <c r="AA175" s="30">
        <f t="shared" si="16"/>
        <v>0</v>
      </c>
      <c r="AC175" s="30">
        <f t="shared" si="17"/>
        <v>0</v>
      </c>
      <c r="AD175" s="49"/>
      <c r="AE175" s="16"/>
      <c r="AF175" s="16"/>
      <c r="AG175" s="16"/>
      <c r="AH175" s="16"/>
    </row>
    <row r="176" spans="8:34" x14ac:dyDescent="0.2">
      <c r="H176" s="14"/>
      <c r="W176" s="30">
        <f t="shared" si="15"/>
        <v>0</v>
      </c>
      <c r="AA176" s="30">
        <f t="shared" si="16"/>
        <v>0</v>
      </c>
      <c r="AC176" s="30">
        <f t="shared" si="17"/>
        <v>0</v>
      </c>
      <c r="AD176" s="49"/>
      <c r="AE176" s="16"/>
      <c r="AF176" s="16"/>
      <c r="AG176" s="16"/>
      <c r="AH176" s="16"/>
    </row>
    <row r="177" spans="8:34" x14ac:dyDescent="0.2">
      <c r="H177" s="14"/>
      <c r="Q177" s="14"/>
      <c r="S177" s="34"/>
      <c r="W177" s="30">
        <f t="shared" si="15"/>
        <v>0</v>
      </c>
      <c r="Z177" s="35"/>
      <c r="AA177" s="30">
        <f t="shared" si="16"/>
        <v>0</v>
      </c>
      <c r="AC177" s="30">
        <f t="shared" si="17"/>
        <v>0</v>
      </c>
      <c r="AD177" s="52"/>
      <c r="AE177" s="16"/>
      <c r="AF177" s="16"/>
      <c r="AG177" s="16"/>
      <c r="AH177" s="16"/>
    </row>
    <row r="178" spans="8:34" x14ac:dyDescent="0.2">
      <c r="H178" s="14"/>
      <c r="Q178" s="14"/>
      <c r="S178" s="34"/>
      <c r="W178" s="30">
        <f t="shared" si="15"/>
        <v>0</v>
      </c>
      <c r="Z178" s="35"/>
      <c r="AA178" s="30">
        <f t="shared" si="16"/>
        <v>0</v>
      </c>
      <c r="AC178" s="30">
        <f t="shared" si="17"/>
        <v>0</v>
      </c>
      <c r="AD178" s="52"/>
      <c r="AE178" s="16"/>
      <c r="AF178" s="16"/>
      <c r="AG178" s="16"/>
      <c r="AH178" s="16"/>
    </row>
    <row r="179" spans="8:34" x14ac:dyDescent="0.2">
      <c r="H179" s="14"/>
      <c r="N179" s="14"/>
      <c r="Q179" s="14"/>
      <c r="S179" s="34"/>
      <c r="W179" s="30">
        <f t="shared" si="15"/>
        <v>0</v>
      </c>
      <c r="Z179" s="35"/>
      <c r="AA179" s="30">
        <f t="shared" si="16"/>
        <v>0</v>
      </c>
      <c r="AC179" s="30">
        <f t="shared" si="17"/>
        <v>0</v>
      </c>
      <c r="AD179" s="49"/>
      <c r="AE179" s="16"/>
      <c r="AF179" s="16"/>
      <c r="AG179" s="16"/>
      <c r="AH179" s="16"/>
    </row>
    <row r="180" spans="8:34" x14ac:dyDescent="0.2">
      <c r="H180" s="14"/>
      <c r="Q180" s="14"/>
      <c r="W180" s="30">
        <f t="shared" si="15"/>
        <v>0</v>
      </c>
      <c r="AA180" s="30">
        <f t="shared" si="16"/>
        <v>0</v>
      </c>
      <c r="AC180" s="30">
        <f t="shared" si="17"/>
        <v>0</v>
      </c>
      <c r="AD180" s="49"/>
      <c r="AE180" s="16"/>
      <c r="AF180" s="16"/>
      <c r="AG180" s="16"/>
      <c r="AH180" s="16"/>
    </row>
    <row r="181" spans="8:34" x14ac:dyDescent="0.2">
      <c r="H181" s="14"/>
      <c r="N181" s="14"/>
      <c r="W181" s="30">
        <f t="shared" si="15"/>
        <v>0</v>
      </c>
      <c r="AA181" s="30">
        <f t="shared" si="16"/>
        <v>0</v>
      </c>
      <c r="AC181" s="30">
        <f t="shared" si="17"/>
        <v>0</v>
      </c>
      <c r="AD181" s="49"/>
      <c r="AE181" s="16"/>
      <c r="AF181" s="16"/>
      <c r="AG181" s="16"/>
      <c r="AH181" s="16"/>
    </row>
    <row r="182" spans="8:34" x14ac:dyDescent="0.2">
      <c r="H182" s="14"/>
      <c r="Q182" s="14"/>
      <c r="S182" s="34"/>
      <c r="W182" s="30">
        <f t="shared" si="15"/>
        <v>0</v>
      </c>
      <c r="Z182" s="35"/>
      <c r="AA182" s="30">
        <f t="shared" si="16"/>
        <v>0</v>
      </c>
      <c r="AC182" s="30">
        <f t="shared" si="17"/>
        <v>0</v>
      </c>
      <c r="AD182" s="49"/>
      <c r="AE182" s="16"/>
      <c r="AF182" s="16"/>
      <c r="AG182" s="16"/>
      <c r="AH182" s="16"/>
    </row>
    <row r="183" spans="8:34" x14ac:dyDescent="0.2">
      <c r="H183" s="14"/>
      <c r="N183" s="14"/>
      <c r="W183" s="30">
        <f t="shared" si="15"/>
        <v>0</v>
      </c>
      <c r="AA183" s="30">
        <f t="shared" si="16"/>
        <v>0</v>
      </c>
      <c r="AC183" s="30">
        <f t="shared" si="17"/>
        <v>0</v>
      </c>
      <c r="AD183" s="49"/>
      <c r="AE183" s="16"/>
      <c r="AF183" s="16"/>
      <c r="AG183" s="16"/>
      <c r="AH183" s="16"/>
    </row>
    <row r="184" spans="8:34" x14ac:dyDescent="0.2">
      <c r="H184" s="14"/>
      <c r="N184" s="14"/>
      <c r="W184" s="30">
        <f t="shared" si="15"/>
        <v>0</v>
      </c>
      <c r="AA184" s="30">
        <f t="shared" si="16"/>
        <v>0</v>
      </c>
      <c r="AC184" s="30">
        <f t="shared" si="17"/>
        <v>0</v>
      </c>
      <c r="AD184" s="49"/>
      <c r="AE184" s="16"/>
      <c r="AF184" s="16"/>
      <c r="AG184" s="16"/>
      <c r="AH184" s="16"/>
    </row>
    <row r="185" spans="8:34" x14ac:dyDescent="0.2">
      <c r="H185" s="14"/>
      <c r="W185" s="30">
        <f t="shared" si="15"/>
        <v>0</v>
      </c>
      <c r="AA185" s="30">
        <f t="shared" si="16"/>
        <v>0</v>
      </c>
      <c r="AC185" s="30">
        <f t="shared" si="17"/>
        <v>0</v>
      </c>
      <c r="AD185" s="49"/>
      <c r="AE185" s="16"/>
      <c r="AF185" s="16"/>
      <c r="AG185" s="16"/>
      <c r="AH185" s="16"/>
    </row>
    <row r="186" spans="8:34" x14ac:dyDescent="0.2">
      <c r="H186" s="14"/>
      <c r="W186" s="30">
        <f t="shared" si="15"/>
        <v>0</v>
      </c>
      <c r="AA186" s="30">
        <f t="shared" si="16"/>
        <v>0</v>
      </c>
      <c r="AC186" s="30">
        <f t="shared" si="17"/>
        <v>0</v>
      </c>
      <c r="AD186" s="49"/>
      <c r="AE186" s="16"/>
      <c r="AF186" s="16"/>
      <c r="AG186" s="16"/>
      <c r="AH186" s="16"/>
    </row>
    <row r="187" spans="8:34" x14ac:dyDescent="0.2">
      <c r="H187" s="14"/>
      <c r="W187" s="30">
        <f t="shared" si="15"/>
        <v>0</v>
      </c>
      <c r="AA187" s="30">
        <f t="shared" si="16"/>
        <v>0</v>
      </c>
      <c r="AC187" s="30">
        <f t="shared" si="17"/>
        <v>0</v>
      </c>
      <c r="AD187" s="49"/>
      <c r="AE187" s="16"/>
      <c r="AF187" s="16"/>
      <c r="AG187" s="16"/>
      <c r="AH187" s="16"/>
    </row>
    <row r="188" spans="8:34" x14ac:dyDescent="0.2">
      <c r="H188" s="14"/>
      <c r="Q188" s="14"/>
      <c r="S188" s="34"/>
      <c r="W188" s="30">
        <f t="shared" si="15"/>
        <v>0</v>
      </c>
      <c r="AA188" s="30">
        <f t="shared" si="16"/>
        <v>0</v>
      </c>
      <c r="AC188" s="30">
        <f t="shared" si="17"/>
        <v>0</v>
      </c>
      <c r="AD188" s="49"/>
      <c r="AE188" s="16"/>
      <c r="AF188" s="16"/>
      <c r="AG188" s="16"/>
      <c r="AH188" s="16"/>
    </row>
    <row r="189" spans="8:34" x14ac:dyDescent="0.2">
      <c r="H189" s="14"/>
      <c r="Q189" s="14"/>
      <c r="S189" s="34"/>
      <c r="W189" s="30">
        <f t="shared" si="15"/>
        <v>0</v>
      </c>
      <c r="Z189" s="35"/>
      <c r="AA189" s="30">
        <f t="shared" si="16"/>
        <v>0</v>
      </c>
      <c r="AC189" s="30">
        <f t="shared" si="17"/>
        <v>0</v>
      </c>
      <c r="AD189" s="52"/>
      <c r="AE189" s="16"/>
      <c r="AF189" s="16"/>
      <c r="AG189" s="16"/>
      <c r="AH189" s="16"/>
    </row>
    <row r="190" spans="8:34" x14ac:dyDescent="0.2">
      <c r="H190" s="14"/>
      <c r="Q190" s="14"/>
      <c r="S190" s="34"/>
      <c r="W190" s="30">
        <f t="shared" si="15"/>
        <v>0</v>
      </c>
      <c r="Z190" s="35"/>
      <c r="AA190" s="30">
        <f t="shared" si="16"/>
        <v>0</v>
      </c>
      <c r="AC190" s="30">
        <f t="shared" si="17"/>
        <v>0</v>
      </c>
      <c r="AD190" s="49"/>
      <c r="AE190" s="16"/>
      <c r="AF190" s="16"/>
      <c r="AG190" s="16"/>
      <c r="AH190" s="16"/>
    </row>
    <row r="191" spans="8:34" x14ac:dyDescent="0.2">
      <c r="H191" s="14"/>
      <c r="Q191" s="14"/>
      <c r="S191" s="34"/>
      <c r="W191" s="30">
        <f t="shared" si="15"/>
        <v>0</v>
      </c>
      <c r="AA191" s="30">
        <f t="shared" si="16"/>
        <v>0</v>
      </c>
      <c r="AC191" s="30">
        <f t="shared" si="17"/>
        <v>0</v>
      </c>
      <c r="AD191" s="49"/>
      <c r="AE191" s="16"/>
      <c r="AF191" s="16"/>
      <c r="AG191" s="16"/>
      <c r="AH191" s="16"/>
    </row>
    <row r="192" spans="8:34" x14ac:dyDescent="0.2">
      <c r="H192" s="14"/>
      <c r="N192" s="14"/>
      <c r="W192" s="30">
        <f t="shared" si="15"/>
        <v>0</v>
      </c>
      <c r="AA192" s="30">
        <f t="shared" si="16"/>
        <v>0</v>
      </c>
      <c r="AC192" s="30">
        <f t="shared" si="17"/>
        <v>0</v>
      </c>
      <c r="AD192" s="49"/>
      <c r="AE192" s="16"/>
      <c r="AF192" s="16"/>
      <c r="AG192" s="16"/>
      <c r="AH192" s="16"/>
    </row>
    <row r="193" spans="8:34" x14ac:dyDescent="0.2">
      <c r="H193" s="14"/>
      <c r="W193" s="30">
        <f t="shared" si="15"/>
        <v>0</v>
      </c>
      <c r="AA193" s="30">
        <f t="shared" si="16"/>
        <v>0</v>
      </c>
      <c r="AC193" s="30">
        <f t="shared" si="17"/>
        <v>0</v>
      </c>
      <c r="AD193" s="49"/>
      <c r="AE193" s="16"/>
      <c r="AF193" s="16"/>
      <c r="AG193" s="16"/>
      <c r="AH193" s="16"/>
    </row>
    <row r="194" spans="8:34" x14ac:dyDescent="0.2">
      <c r="H194" s="14"/>
      <c r="N194" s="14"/>
      <c r="W194" s="30">
        <f t="shared" si="15"/>
        <v>0</v>
      </c>
      <c r="AA194" s="30">
        <f t="shared" si="16"/>
        <v>0</v>
      </c>
      <c r="AC194" s="30">
        <f t="shared" si="17"/>
        <v>0</v>
      </c>
      <c r="AD194" s="49"/>
      <c r="AE194" s="16"/>
      <c r="AF194" s="16"/>
      <c r="AG194" s="16"/>
      <c r="AH194" s="16"/>
    </row>
    <row r="195" spans="8:34" x14ac:dyDescent="0.2">
      <c r="N195" s="14"/>
      <c r="W195" s="30">
        <f t="shared" si="15"/>
        <v>0</v>
      </c>
      <c r="AA195" s="30">
        <f t="shared" si="16"/>
        <v>0</v>
      </c>
      <c r="AC195" s="30">
        <f t="shared" si="17"/>
        <v>0</v>
      </c>
      <c r="AD195" s="49"/>
      <c r="AE195" s="16"/>
      <c r="AF195" s="16"/>
      <c r="AG195" s="16"/>
      <c r="AH195" s="16"/>
    </row>
    <row r="196" spans="8:34" x14ac:dyDescent="0.2">
      <c r="H196" s="14"/>
      <c r="Q196" s="14"/>
      <c r="S196" s="34"/>
      <c r="W196" s="30">
        <f t="shared" si="15"/>
        <v>0</v>
      </c>
      <c r="Z196" s="35"/>
      <c r="AA196" s="30">
        <f t="shared" si="16"/>
        <v>0</v>
      </c>
      <c r="AC196" s="30">
        <f t="shared" si="17"/>
        <v>0</v>
      </c>
      <c r="AD196" s="49"/>
      <c r="AE196" s="16"/>
      <c r="AF196" s="16"/>
      <c r="AG196" s="16"/>
      <c r="AH196" s="16"/>
    </row>
    <row r="197" spans="8:34" x14ac:dyDescent="0.2">
      <c r="H197" s="14"/>
      <c r="Q197" s="14"/>
      <c r="S197" s="34"/>
      <c r="W197" s="30">
        <f t="shared" si="15"/>
        <v>0</v>
      </c>
      <c r="AA197" s="30">
        <f t="shared" si="16"/>
        <v>0</v>
      </c>
      <c r="AC197" s="30">
        <f t="shared" si="17"/>
        <v>0</v>
      </c>
      <c r="AD197" s="49"/>
      <c r="AE197" s="16"/>
      <c r="AF197" s="16"/>
      <c r="AG197" s="16"/>
      <c r="AH197" s="16"/>
    </row>
    <row r="198" spans="8:34" x14ac:dyDescent="0.2">
      <c r="H198" s="14"/>
      <c r="W198" s="30">
        <f t="shared" si="15"/>
        <v>0</v>
      </c>
      <c r="AA198" s="30">
        <f t="shared" si="16"/>
        <v>0</v>
      </c>
      <c r="AC198" s="30">
        <f t="shared" si="17"/>
        <v>0</v>
      </c>
      <c r="AD198" s="49"/>
      <c r="AE198" s="16"/>
      <c r="AF198" s="16"/>
      <c r="AG198" s="16"/>
      <c r="AH198" s="16"/>
    </row>
    <row r="199" spans="8:34" x14ac:dyDescent="0.2">
      <c r="H199" s="14"/>
      <c r="N199" s="14"/>
      <c r="Q199" s="14"/>
      <c r="S199" s="34"/>
      <c r="W199" s="30">
        <f t="shared" si="15"/>
        <v>0</v>
      </c>
      <c r="AA199" s="30">
        <f t="shared" si="16"/>
        <v>0</v>
      </c>
      <c r="AC199" s="30">
        <f t="shared" si="17"/>
        <v>0</v>
      </c>
      <c r="AD199" s="49"/>
      <c r="AE199" s="16"/>
      <c r="AF199" s="16"/>
      <c r="AG199" s="16"/>
      <c r="AH199" s="16"/>
    </row>
    <row r="200" spans="8:34" x14ac:dyDescent="0.2">
      <c r="H200" s="14"/>
      <c r="N200" s="14"/>
      <c r="Q200" s="14"/>
      <c r="S200" s="34"/>
      <c r="W200" s="30">
        <f t="shared" si="15"/>
        <v>0</v>
      </c>
      <c r="AA200" s="30">
        <f t="shared" si="16"/>
        <v>0</v>
      </c>
      <c r="AC200" s="30">
        <f t="shared" si="17"/>
        <v>0</v>
      </c>
      <c r="AD200" s="49"/>
      <c r="AE200" s="16"/>
      <c r="AF200" s="16"/>
      <c r="AG200" s="16"/>
      <c r="AH200" s="16"/>
    </row>
    <row r="201" spans="8:34" x14ac:dyDescent="0.2">
      <c r="H201" s="14"/>
      <c r="N201" s="14"/>
      <c r="Q201" s="14"/>
      <c r="S201" s="34"/>
      <c r="W201" s="30">
        <f t="shared" ref="W201:W264" si="18">SUM(U201-(U201/100*V201))</f>
        <v>0</v>
      </c>
      <c r="AA201" s="30">
        <f t="shared" ref="AA201:AA236" si="19">IF(Z201&lt;&gt;"",SUM(W201/100*Y201),0)</f>
        <v>0</v>
      </c>
      <c r="AC201" s="30">
        <f t="shared" ref="AC201:AC236" si="20">SUM(AA201-AB201)</f>
        <v>0</v>
      </c>
      <c r="AD201" s="49"/>
      <c r="AE201" s="16"/>
      <c r="AF201" s="16"/>
      <c r="AG201" s="16"/>
      <c r="AH201" s="16"/>
    </row>
    <row r="202" spans="8:34" x14ac:dyDescent="0.2">
      <c r="H202" s="14"/>
      <c r="Q202" s="14"/>
      <c r="S202" s="34"/>
      <c r="W202" s="30">
        <f t="shared" si="18"/>
        <v>0</v>
      </c>
      <c r="Z202" s="35"/>
      <c r="AA202" s="30">
        <f t="shared" si="19"/>
        <v>0</v>
      </c>
      <c r="AC202" s="30">
        <f t="shared" si="20"/>
        <v>0</v>
      </c>
      <c r="AD202" s="52"/>
      <c r="AE202" s="58"/>
      <c r="AF202" s="16"/>
      <c r="AG202" s="16"/>
      <c r="AH202" s="16"/>
    </row>
    <row r="203" spans="8:34" x14ac:dyDescent="0.2">
      <c r="H203" s="14"/>
      <c r="W203" s="30">
        <f t="shared" si="18"/>
        <v>0</v>
      </c>
      <c r="AA203" s="30">
        <f t="shared" si="19"/>
        <v>0</v>
      </c>
      <c r="AC203" s="30">
        <f t="shared" si="20"/>
        <v>0</v>
      </c>
      <c r="AD203" s="49"/>
      <c r="AE203" s="58"/>
      <c r="AF203" s="16"/>
      <c r="AG203" s="16"/>
      <c r="AH203" s="16"/>
    </row>
    <row r="204" spans="8:34" x14ac:dyDescent="0.2">
      <c r="H204" s="14"/>
      <c r="W204" s="30">
        <f t="shared" si="18"/>
        <v>0</v>
      </c>
      <c r="AA204" s="30">
        <f t="shared" si="19"/>
        <v>0</v>
      </c>
      <c r="AC204" s="30">
        <f t="shared" si="20"/>
        <v>0</v>
      </c>
      <c r="AD204" s="49"/>
      <c r="AE204" s="61"/>
      <c r="AF204" s="16"/>
      <c r="AG204" s="16"/>
      <c r="AH204" s="16"/>
    </row>
    <row r="205" spans="8:34" x14ac:dyDescent="0.2">
      <c r="H205" s="14"/>
      <c r="Q205" s="14"/>
      <c r="S205" s="34"/>
      <c r="W205" s="30">
        <f t="shared" si="18"/>
        <v>0</v>
      </c>
      <c r="AA205" s="30">
        <f t="shared" si="19"/>
        <v>0</v>
      </c>
      <c r="AC205" s="30">
        <f t="shared" si="20"/>
        <v>0</v>
      </c>
      <c r="AD205" s="49"/>
      <c r="AE205" s="16"/>
      <c r="AF205" s="16"/>
      <c r="AG205" s="16"/>
      <c r="AH205" s="16"/>
    </row>
    <row r="206" spans="8:34" x14ac:dyDescent="0.2">
      <c r="H206" s="14"/>
      <c r="Q206" s="14"/>
      <c r="S206" s="34"/>
      <c r="W206" s="30">
        <f t="shared" si="18"/>
        <v>0</v>
      </c>
      <c r="AA206" s="30">
        <f t="shared" si="19"/>
        <v>0</v>
      </c>
      <c r="AC206" s="30">
        <f t="shared" si="20"/>
        <v>0</v>
      </c>
      <c r="AD206" s="49"/>
      <c r="AE206" s="59"/>
      <c r="AF206" s="60"/>
      <c r="AG206" s="16"/>
      <c r="AH206" s="16"/>
    </row>
    <row r="207" spans="8:34" x14ac:dyDescent="0.2">
      <c r="H207" s="14"/>
      <c r="W207" s="30">
        <f t="shared" si="18"/>
        <v>0</v>
      </c>
      <c r="AA207" s="30">
        <f t="shared" si="19"/>
        <v>0</v>
      </c>
      <c r="AC207" s="30">
        <f t="shared" si="20"/>
        <v>0</v>
      </c>
      <c r="AD207" s="49"/>
      <c r="AE207" s="16"/>
      <c r="AF207" s="16"/>
      <c r="AG207" s="16"/>
      <c r="AH207" s="16"/>
    </row>
    <row r="208" spans="8:34" x14ac:dyDescent="0.2">
      <c r="H208" s="14"/>
      <c r="W208" s="30">
        <f t="shared" si="18"/>
        <v>0</v>
      </c>
      <c r="AA208" s="30">
        <f t="shared" si="19"/>
        <v>0</v>
      </c>
      <c r="AC208" s="30">
        <f t="shared" si="20"/>
        <v>0</v>
      </c>
      <c r="AD208" s="49"/>
      <c r="AE208" s="16"/>
      <c r="AF208" s="16"/>
      <c r="AG208" s="16"/>
      <c r="AH208" s="16"/>
    </row>
    <row r="209" spans="4:34" x14ac:dyDescent="0.2">
      <c r="H209" s="14"/>
      <c r="W209" s="30">
        <f t="shared" si="18"/>
        <v>0</v>
      </c>
      <c r="AA209" s="30">
        <f t="shared" si="19"/>
        <v>0</v>
      </c>
      <c r="AC209" s="30">
        <f t="shared" si="20"/>
        <v>0</v>
      </c>
      <c r="AD209" s="49"/>
      <c r="AE209" s="16"/>
      <c r="AF209" s="16"/>
      <c r="AG209" s="16"/>
      <c r="AH209" s="16"/>
    </row>
    <row r="210" spans="4:34" x14ac:dyDescent="0.2">
      <c r="H210" s="14"/>
      <c r="N210" s="14"/>
      <c r="Q210" s="14"/>
      <c r="W210" s="30">
        <f t="shared" si="18"/>
        <v>0</v>
      </c>
      <c r="AA210" s="30">
        <f t="shared" si="19"/>
        <v>0</v>
      </c>
      <c r="AC210" s="30">
        <f t="shared" si="20"/>
        <v>0</v>
      </c>
      <c r="AD210" s="49"/>
      <c r="AE210" s="16"/>
      <c r="AF210" s="16"/>
      <c r="AG210" s="16"/>
      <c r="AH210" s="16"/>
    </row>
    <row r="211" spans="4:34" x14ac:dyDescent="0.2">
      <c r="H211" s="14"/>
      <c r="N211" s="14"/>
      <c r="Q211" s="14"/>
      <c r="R211" s="47"/>
      <c r="S211" s="34"/>
      <c r="W211" s="30">
        <f t="shared" si="18"/>
        <v>0</v>
      </c>
      <c r="AA211" s="30">
        <f t="shared" si="19"/>
        <v>0</v>
      </c>
      <c r="AC211" s="30">
        <f t="shared" si="20"/>
        <v>0</v>
      </c>
      <c r="AD211" s="49"/>
      <c r="AE211" s="16"/>
      <c r="AF211" s="16"/>
      <c r="AG211" s="16"/>
      <c r="AH211" s="16"/>
    </row>
    <row r="212" spans="4:34" x14ac:dyDescent="0.2">
      <c r="H212" s="14"/>
      <c r="Q212" s="14"/>
      <c r="S212" s="34"/>
      <c r="W212" s="30">
        <f t="shared" si="18"/>
        <v>0</v>
      </c>
      <c r="Z212" s="35"/>
      <c r="AA212" s="30">
        <f t="shared" si="19"/>
        <v>0</v>
      </c>
      <c r="AC212" s="30">
        <f t="shared" si="20"/>
        <v>0</v>
      </c>
      <c r="AD212" s="49"/>
      <c r="AE212" s="16"/>
      <c r="AF212" s="16"/>
      <c r="AG212" s="16"/>
      <c r="AH212" s="16"/>
    </row>
    <row r="213" spans="4:34" x14ac:dyDescent="0.2">
      <c r="H213" s="14"/>
      <c r="N213" s="14"/>
      <c r="Q213" s="14"/>
      <c r="S213" s="34"/>
      <c r="W213" s="30">
        <f t="shared" si="18"/>
        <v>0</v>
      </c>
      <c r="Z213" s="35"/>
      <c r="AA213" s="30">
        <f t="shared" si="19"/>
        <v>0</v>
      </c>
      <c r="AC213" s="30">
        <f t="shared" si="20"/>
        <v>0</v>
      </c>
      <c r="AD213" s="49"/>
      <c r="AE213" s="16"/>
      <c r="AF213" s="16"/>
      <c r="AG213" s="16"/>
      <c r="AH213" s="16"/>
    </row>
    <row r="214" spans="4:34" x14ac:dyDescent="0.2">
      <c r="H214" s="14"/>
      <c r="Q214" s="14"/>
      <c r="W214" s="30">
        <f t="shared" si="18"/>
        <v>0</v>
      </c>
      <c r="AA214" s="30">
        <f t="shared" si="19"/>
        <v>0</v>
      </c>
      <c r="AC214" s="30">
        <f t="shared" si="20"/>
        <v>0</v>
      </c>
      <c r="AD214" s="49"/>
      <c r="AE214" s="16"/>
      <c r="AF214" s="16"/>
      <c r="AG214" s="16"/>
      <c r="AH214" s="16"/>
    </row>
    <row r="215" spans="4:34" x14ac:dyDescent="0.2">
      <c r="H215" s="14"/>
      <c r="N215" s="14"/>
      <c r="Q215" s="14"/>
      <c r="S215" s="34"/>
      <c r="W215" s="30">
        <f t="shared" si="18"/>
        <v>0</v>
      </c>
      <c r="Z215" s="35"/>
      <c r="AA215" s="30">
        <f t="shared" si="19"/>
        <v>0</v>
      </c>
      <c r="AC215" s="30">
        <f t="shared" si="20"/>
        <v>0</v>
      </c>
      <c r="AD215" s="49"/>
      <c r="AE215" s="16"/>
      <c r="AF215" s="16"/>
      <c r="AG215" s="16"/>
      <c r="AH215" s="16"/>
    </row>
    <row r="216" spans="4:34" x14ac:dyDescent="0.2">
      <c r="H216" s="14"/>
      <c r="W216" s="30">
        <f t="shared" si="18"/>
        <v>0</v>
      </c>
      <c r="AA216" s="30">
        <f t="shared" si="19"/>
        <v>0</v>
      </c>
      <c r="AC216" s="30">
        <f t="shared" si="20"/>
        <v>0</v>
      </c>
      <c r="AD216" s="49"/>
      <c r="AE216" s="16"/>
      <c r="AF216" s="16"/>
      <c r="AG216" s="16"/>
      <c r="AH216" s="16"/>
    </row>
    <row r="217" spans="4:34" x14ac:dyDescent="0.2">
      <c r="H217" s="14"/>
      <c r="W217" s="30">
        <f t="shared" si="18"/>
        <v>0</v>
      </c>
      <c r="AA217" s="30">
        <f t="shared" si="19"/>
        <v>0</v>
      </c>
      <c r="AC217" s="30">
        <f t="shared" si="20"/>
        <v>0</v>
      </c>
      <c r="AD217" s="49"/>
      <c r="AE217" s="16"/>
      <c r="AF217" s="16"/>
      <c r="AG217" s="16"/>
      <c r="AH217" s="16"/>
    </row>
    <row r="218" spans="4:34" x14ac:dyDescent="0.2">
      <c r="H218" s="14"/>
      <c r="Q218" s="14"/>
      <c r="W218" s="30">
        <f t="shared" si="18"/>
        <v>0</v>
      </c>
      <c r="AA218" s="30">
        <f t="shared" si="19"/>
        <v>0</v>
      </c>
      <c r="AC218" s="30">
        <f t="shared" si="20"/>
        <v>0</v>
      </c>
      <c r="AD218" s="49"/>
      <c r="AE218" s="16"/>
      <c r="AF218" s="16"/>
      <c r="AG218" s="16"/>
      <c r="AH218" s="16"/>
    </row>
    <row r="219" spans="4:34" x14ac:dyDescent="0.2">
      <c r="H219" s="14"/>
      <c r="N219" s="14"/>
      <c r="Q219" s="14"/>
      <c r="S219" s="34"/>
      <c r="W219" s="30">
        <f t="shared" si="18"/>
        <v>0</v>
      </c>
      <c r="Z219" s="35"/>
      <c r="AA219" s="30">
        <f t="shared" si="19"/>
        <v>0</v>
      </c>
      <c r="AC219" s="30">
        <f t="shared" si="20"/>
        <v>0</v>
      </c>
      <c r="AD219" s="49"/>
      <c r="AE219" s="16"/>
      <c r="AF219" s="16"/>
      <c r="AG219" s="16"/>
      <c r="AH219" s="16"/>
    </row>
    <row r="220" spans="4:34" x14ac:dyDescent="0.2">
      <c r="H220" s="14"/>
      <c r="N220" s="14"/>
      <c r="Q220" s="14"/>
      <c r="S220" s="34"/>
      <c r="W220" s="30">
        <f t="shared" si="18"/>
        <v>0</v>
      </c>
      <c r="Z220" s="35"/>
      <c r="AA220" s="30">
        <f t="shared" si="19"/>
        <v>0</v>
      </c>
      <c r="AC220" s="30">
        <f t="shared" si="20"/>
        <v>0</v>
      </c>
      <c r="AD220" s="49"/>
      <c r="AE220" s="16"/>
      <c r="AF220" s="16"/>
      <c r="AG220" s="16"/>
      <c r="AH220" s="16"/>
    </row>
    <row r="221" spans="4:34" x14ac:dyDescent="0.2">
      <c r="D221" s="15"/>
      <c r="E221" s="15"/>
      <c r="F221" s="15"/>
      <c r="G221" s="15"/>
      <c r="H221" s="17"/>
      <c r="I221" s="42"/>
      <c r="J221" s="15"/>
      <c r="K221" s="15"/>
      <c r="L221" s="70"/>
      <c r="N221" s="15"/>
      <c r="Q221" s="14"/>
      <c r="S221" s="34"/>
      <c r="W221" s="30">
        <f t="shared" si="18"/>
        <v>0</v>
      </c>
      <c r="AA221" s="30">
        <f t="shared" si="19"/>
        <v>0</v>
      </c>
      <c r="AC221" s="30">
        <f t="shared" si="20"/>
        <v>0</v>
      </c>
      <c r="AD221" s="49"/>
      <c r="AE221" s="16"/>
      <c r="AF221" s="16"/>
      <c r="AG221" s="16"/>
      <c r="AH221" s="16"/>
    </row>
    <row r="222" spans="4:34" x14ac:dyDescent="0.2">
      <c r="H222" s="14"/>
      <c r="N222" s="14"/>
      <c r="Q222" s="14"/>
      <c r="S222" s="34"/>
      <c r="W222" s="30">
        <f t="shared" si="18"/>
        <v>0</v>
      </c>
      <c r="Z222" s="35"/>
      <c r="AA222" s="30">
        <f t="shared" si="19"/>
        <v>0</v>
      </c>
      <c r="AC222" s="30">
        <f t="shared" si="20"/>
        <v>0</v>
      </c>
      <c r="AD222" s="49"/>
      <c r="AE222" s="16"/>
      <c r="AF222" s="16"/>
      <c r="AG222" s="16"/>
      <c r="AH222" s="16"/>
    </row>
    <row r="223" spans="4:34" x14ac:dyDescent="0.2">
      <c r="H223" s="14"/>
      <c r="W223" s="30">
        <f t="shared" si="18"/>
        <v>0</v>
      </c>
      <c r="AA223" s="30">
        <f t="shared" si="19"/>
        <v>0</v>
      </c>
      <c r="AC223" s="30">
        <f t="shared" si="20"/>
        <v>0</v>
      </c>
      <c r="AD223" s="49"/>
      <c r="AE223" s="16"/>
      <c r="AF223" s="16"/>
      <c r="AG223" s="16"/>
      <c r="AH223" s="16"/>
    </row>
    <row r="224" spans="4:34" x14ac:dyDescent="0.2">
      <c r="H224" s="14"/>
      <c r="Q224" s="14"/>
      <c r="S224" s="34"/>
      <c r="W224" s="30">
        <f t="shared" si="18"/>
        <v>0</v>
      </c>
      <c r="Z224" s="35"/>
      <c r="AA224" s="30">
        <f t="shared" si="19"/>
        <v>0</v>
      </c>
      <c r="AC224" s="30">
        <f t="shared" si="20"/>
        <v>0</v>
      </c>
      <c r="AD224" s="49"/>
      <c r="AE224" s="16"/>
      <c r="AF224" s="16"/>
      <c r="AG224" s="16"/>
      <c r="AH224" s="16"/>
    </row>
    <row r="225" spans="8:34" x14ac:dyDescent="0.2">
      <c r="H225" s="14"/>
      <c r="N225" s="14"/>
      <c r="W225" s="30">
        <f t="shared" si="18"/>
        <v>0</v>
      </c>
      <c r="AA225" s="30">
        <f t="shared" si="19"/>
        <v>0</v>
      </c>
      <c r="AC225" s="30">
        <f t="shared" si="20"/>
        <v>0</v>
      </c>
      <c r="AD225" s="49"/>
      <c r="AE225" s="16"/>
      <c r="AF225" s="16"/>
      <c r="AG225" s="16"/>
      <c r="AH225" s="16"/>
    </row>
    <row r="226" spans="8:34" x14ac:dyDescent="0.2">
      <c r="H226" s="14"/>
      <c r="W226" s="30">
        <f t="shared" si="18"/>
        <v>0</v>
      </c>
      <c r="AA226" s="30">
        <f t="shared" si="19"/>
        <v>0</v>
      </c>
      <c r="AC226" s="30">
        <f t="shared" si="20"/>
        <v>0</v>
      </c>
      <c r="AD226" s="49"/>
      <c r="AE226" s="16"/>
      <c r="AF226" s="16"/>
      <c r="AG226" s="16"/>
      <c r="AH226" s="16"/>
    </row>
    <row r="227" spans="8:34" x14ac:dyDescent="0.2">
      <c r="H227" s="14"/>
      <c r="N227" s="14"/>
      <c r="Q227" s="14"/>
      <c r="S227" s="34"/>
      <c r="W227" s="30">
        <f t="shared" si="18"/>
        <v>0</v>
      </c>
      <c r="AA227" s="30">
        <f t="shared" si="19"/>
        <v>0</v>
      </c>
      <c r="AC227" s="30">
        <f t="shared" si="20"/>
        <v>0</v>
      </c>
      <c r="AD227" s="49"/>
      <c r="AE227" s="16"/>
      <c r="AF227" s="16"/>
      <c r="AG227" s="16"/>
      <c r="AH227" s="16"/>
    </row>
    <row r="228" spans="8:34" x14ac:dyDescent="0.2">
      <c r="H228" s="14"/>
      <c r="Q228" s="14"/>
      <c r="W228" s="30">
        <f t="shared" si="18"/>
        <v>0</v>
      </c>
      <c r="AA228" s="30">
        <f t="shared" si="19"/>
        <v>0</v>
      </c>
      <c r="AC228" s="30">
        <f t="shared" si="20"/>
        <v>0</v>
      </c>
      <c r="AD228" s="49"/>
      <c r="AE228" s="16"/>
      <c r="AF228" s="16"/>
      <c r="AG228" s="16"/>
      <c r="AH228" s="16"/>
    </row>
    <row r="229" spans="8:34" x14ac:dyDescent="0.2">
      <c r="H229" s="14"/>
      <c r="N229" s="14"/>
      <c r="W229" s="30">
        <f t="shared" si="18"/>
        <v>0</v>
      </c>
      <c r="AA229" s="30">
        <f t="shared" si="19"/>
        <v>0</v>
      </c>
      <c r="AC229" s="30">
        <f t="shared" si="20"/>
        <v>0</v>
      </c>
      <c r="AD229" s="49"/>
      <c r="AE229" s="16"/>
      <c r="AF229" s="16"/>
      <c r="AG229" s="16"/>
      <c r="AH229" s="16"/>
    </row>
    <row r="230" spans="8:34" x14ac:dyDescent="0.2">
      <c r="H230" s="14"/>
      <c r="Q230" s="14"/>
      <c r="S230" s="34"/>
      <c r="W230" s="30">
        <f t="shared" si="18"/>
        <v>0</v>
      </c>
      <c r="AA230" s="30">
        <f t="shared" si="19"/>
        <v>0</v>
      </c>
      <c r="AC230" s="30">
        <f t="shared" si="20"/>
        <v>0</v>
      </c>
      <c r="AD230" s="49"/>
      <c r="AE230" s="16"/>
      <c r="AF230" s="16"/>
      <c r="AG230" s="16"/>
      <c r="AH230" s="16"/>
    </row>
    <row r="231" spans="8:34" x14ac:dyDescent="0.2">
      <c r="H231" s="14"/>
      <c r="Q231" s="14"/>
      <c r="S231" s="34"/>
      <c r="W231" s="30">
        <f t="shared" si="18"/>
        <v>0</v>
      </c>
      <c r="AA231" s="30">
        <f t="shared" si="19"/>
        <v>0</v>
      </c>
      <c r="AC231" s="30">
        <f t="shared" si="20"/>
        <v>0</v>
      </c>
      <c r="AD231" s="49"/>
      <c r="AE231" s="16"/>
      <c r="AF231" s="16"/>
      <c r="AG231" s="16"/>
      <c r="AH231" s="16"/>
    </row>
    <row r="232" spans="8:34" x14ac:dyDescent="0.2">
      <c r="H232" s="14"/>
      <c r="Q232" s="14"/>
      <c r="W232" s="30">
        <f t="shared" si="18"/>
        <v>0</v>
      </c>
      <c r="AA232" s="30">
        <f t="shared" si="19"/>
        <v>0</v>
      </c>
      <c r="AC232" s="30">
        <f t="shared" si="20"/>
        <v>0</v>
      </c>
      <c r="AD232" s="49"/>
      <c r="AE232" s="16"/>
      <c r="AF232" s="16"/>
      <c r="AG232" s="16"/>
      <c r="AH232" s="16"/>
    </row>
    <row r="233" spans="8:34" x14ac:dyDescent="0.2">
      <c r="H233" s="14"/>
      <c r="Q233" s="14"/>
      <c r="S233" s="34"/>
      <c r="W233" s="30">
        <f t="shared" si="18"/>
        <v>0</v>
      </c>
      <c r="AA233" s="30">
        <f t="shared" si="19"/>
        <v>0</v>
      </c>
      <c r="AC233" s="30">
        <f t="shared" si="20"/>
        <v>0</v>
      </c>
    </row>
    <row r="234" spans="8:34" x14ac:dyDescent="0.2">
      <c r="H234" s="14"/>
      <c r="Q234" s="14"/>
      <c r="W234" s="30">
        <f t="shared" si="18"/>
        <v>0</v>
      </c>
      <c r="AA234" s="30">
        <f t="shared" si="19"/>
        <v>0</v>
      </c>
      <c r="AC234" s="30">
        <f t="shared" si="20"/>
        <v>0</v>
      </c>
    </row>
    <row r="235" spans="8:34" x14ac:dyDescent="0.2">
      <c r="H235" s="14"/>
      <c r="N235" s="14"/>
      <c r="Q235" s="14"/>
      <c r="W235" s="30">
        <f t="shared" si="18"/>
        <v>0</v>
      </c>
      <c r="AA235" s="30">
        <f t="shared" si="19"/>
        <v>0</v>
      </c>
      <c r="AC235" s="30">
        <f t="shared" si="20"/>
        <v>0</v>
      </c>
    </row>
    <row r="236" spans="8:34" x14ac:dyDescent="0.2">
      <c r="H236" s="14"/>
      <c r="N236" s="14"/>
      <c r="Q236" s="14"/>
      <c r="W236" s="30">
        <f t="shared" si="18"/>
        <v>0</v>
      </c>
      <c r="AA236" s="30">
        <f t="shared" si="19"/>
        <v>0</v>
      </c>
      <c r="AC236" s="30">
        <f t="shared" si="20"/>
        <v>0</v>
      </c>
    </row>
    <row r="237" spans="8:34" x14ac:dyDescent="0.2">
      <c r="W237" s="30">
        <f t="shared" si="18"/>
        <v>0</v>
      </c>
      <c r="AA237" s="30">
        <f t="shared" ref="AA237:AA300" si="21">IF(Z237&lt;&gt;"",SUM(W237/100*Y237),0)</f>
        <v>0</v>
      </c>
      <c r="AC237" s="30">
        <f t="shared" ref="AC237:AC300" si="22">SUM(AA237-AB237)</f>
        <v>0</v>
      </c>
    </row>
    <row r="238" spans="8:34" x14ac:dyDescent="0.2">
      <c r="W238" s="30">
        <f t="shared" si="18"/>
        <v>0</v>
      </c>
      <c r="AA238" s="30">
        <f t="shared" si="21"/>
        <v>0</v>
      </c>
      <c r="AC238" s="30">
        <f t="shared" si="22"/>
        <v>0</v>
      </c>
    </row>
    <row r="239" spans="8:34" x14ac:dyDescent="0.2">
      <c r="W239" s="30">
        <f t="shared" si="18"/>
        <v>0</v>
      </c>
      <c r="AA239" s="30">
        <f t="shared" si="21"/>
        <v>0</v>
      </c>
      <c r="AC239" s="30">
        <f t="shared" si="22"/>
        <v>0</v>
      </c>
    </row>
    <row r="240" spans="8:34" x14ac:dyDescent="0.2">
      <c r="W240" s="30">
        <f t="shared" si="18"/>
        <v>0</v>
      </c>
      <c r="AA240" s="30">
        <f t="shared" si="21"/>
        <v>0</v>
      </c>
      <c r="AC240" s="30">
        <f t="shared" si="22"/>
        <v>0</v>
      </c>
    </row>
    <row r="241" spans="23:29" x14ac:dyDescent="0.2">
      <c r="W241" s="30">
        <f t="shared" si="18"/>
        <v>0</v>
      </c>
      <c r="AA241" s="30">
        <f t="shared" si="21"/>
        <v>0</v>
      </c>
      <c r="AC241" s="30">
        <f t="shared" si="22"/>
        <v>0</v>
      </c>
    </row>
    <row r="242" spans="23:29" x14ac:dyDescent="0.2">
      <c r="W242" s="30">
        <f t="shared" si="18"/>
        <v>0</v>
      </c>
      <c r="AA242" s="30">
        <f t="shared" si="21"/>
        <v>0</v>
      </c>
      <c r="AC242" s="30">
        <f t="shared" si="22"/>
        <v>0</v>
      </c>
    </row>
    <row r="243" spans="23:29" x14ac:dyDescent="0.2">
      <c r="W243" s="30">
        <f t="shared" si="18"/>
        <v>0</v>
      </c>
      <c r="AA243" s="30">
        <f t="shared" si="21"/>
        <v>0</v>
      </c>
      <c r="AC243" s="30">
        <f t="shared" si="22"/>
        <v>0</v>
      </c>
    </row>
    <row r="244" spans="23:29" x14ac:dyDescent="0.2">
      <c r="W244" s="30">
        <f t="shared" si="18"/>
        <v>0</v>
      </c>
      <c r="AA244" s="30">
        <f t="shared" si="21"/>
        <v>0</v>
      </c>
      <c r="AC244" s="30">
        <f t="shared" si="22"/>
        <v>0</v>
      </c>
    </row>
    <row r="245" spans="23:29" x14ac:dyDescent="0.2">
      <c r="W245" s="30">
        <f t="shared" si="18"/>
        <v>0</v>
      </c>
      <c r="AA245" s="30">
        <f t="shared" si="21"/>
        <v>0</v>
      </c>
      <c r="AC245" s="30">
        <f t="shared" si="22"/>
        <v>0</v>
      </c>
    </row>
    <row r="246" spans="23:29" x14ac:dyDescent="0.2">
      <c r="W246" s="30">
        <f t="shared" si="18"/>
        <v>0</v>
      </c>
      <c r="AA246" s="30">
        <f t="shared" si="21"/>
        <v>0</v>
      </c>
      <c r="AC246" s="30">
        <f t="shared" si="22"/>
        <v>0</v>
      </c>
    </row>
    <row r="247" spans="23:29" x14ac:dyDescent="0.2">
      <c r="W247" s="30">
        <f t="shared" si="18"/>
        <v>0</v>
      </c>
      <c r="AA247" s="30">
        <f t="shared" si="21"/>
        <v>0</v>
      </c>
      <c r="AC247" s="30">
        <f t="shared" si="22"/>
        <v>0</v>
      </c>
    </row>
    <row r="248" spans="23:29" x14ac:dyDescent="0.2">
      <c r="W248" s="30">
        <f t="shared" si="18"/>
        <v>0</v>
      </c>
      <c r="AA248" s="30">
        <f t="shared" si="21"/>
        <v>0</v>
      </c>
      <c r="AC248" s="30">
        <f t="shared" si="22"/>
        <v>0</v>
      </c>
    </row>
    <row r="249" spans="23:29" x14ac:dyDescent="0.2">
      <c r="W249" s="30">
        <f t="shared" si="18"/>
        <v>0</v>
      </c>
      <c r="AA249" s="30">
        <f t="shared" si="21"/>
        <v>0</v>
      </c>
      <c r="AC249" s="30">
        <f t="shared" si="22"/>
        <v>0</v>
      </c>
    </row>
    <row r="250" spans="23:29" x14ac:dyDescent="0.2">
      <c r="W250" s="30">
        <f t="shared" si="18"/>
        <v>0</v>
      </c>
      <c r="AA250" s="30">
        <f t="shared" si="21"/>
        <v>0</v>
      </c>
      <c r="AC250" s="30">
        <f t="shared" si="22"/>
        <v>0</v>
      </c>
    </row>
    <row r="251" spans="23:29" x14ac:dyDescent="0.2">
      <c r="W251" s="30">
        <f t="shared" si="18"/>
        <v>0</v>
      </c>
      <c r="AA251" s="30">
        <f t="shared" si="21"/>
        <v>0</v>
      </c>
      <c r="AC251" s="30">
        <f t="shared" si="22"/>
        <v>0</v>
      </c>
    </row>
    <row r="252" spans="23:29" x14ac:dyDescent="0.2">
      <c r="W252" s="30">
        <f t="shared" si="18"/>
        <v>0</v>
      </c>
      <c r="AA252" s="30">
        <f t="shared" si="21"/>
        <v>0</v>
      </c>
      <c r="AC252" s="30">
        <f t="shared" si="22"/>
        <v>0</v>
      </c>
    </row>
    <row r="253" spans="23:29" x14ac:dyDescent="0.2">
      <c r="W253" s="30">
        <f t="shared" si="18"/>
        <v>0</v>
      </c>
      <c r="AA253" s="30">
        <f t="shared" si="21"/>
        <v>0</v>
      </c>
      <c r="AC253" s="30">
        <f t="shared" si="22"/>
        <v>0</v>
      </c>
    </row>
    <row r="254" spans="23:29" x14ac:dyDescent="0.2">
      <c r="W254" s="30">
        <f t="shared" si="18"/>
        <v>0</v>
      </c>
      <c r="AA254" s="30">
        <f t="shared" si="21"/>
        <v>0</v>
      </c>
      <c r="AC254" s="30">
        <f t="shared" si="22"/>
        <v>0</v>
      </c>
    </row>
    <row r="255" spans="23:29" x14ac:dyDescent="0.2">
      <c r="W255" s="30">
        <f t="shared" si="18"/>
        <v>0</v>
      </c>
      <c r="AA255" s="30">
        <f t="shared" si="21"/>
        <v>0</v>
      </c>
      <c r="AC255" s="30">
        <f t="shared" si="22"/>
        <v>0</v>
      </c>
    </row>
    <row r="256" spans="23:29" x14ac:dyDescent="0.2">
      <c r="W256" s="30">
        <f t="shared" si="18"/>
        <v>0</v>
      </c>
      <c r="AA256" s="30">
        <f t="shared" si="21"/>
        <v>0</v>
      </c>
      <c r="AC256" s="30">
        <f t="shared" si="22"/>
        <v>0</v>
      </c>
    </row>
    <row r="257" spans="23:29" x14ac:dyDescent="0.2">
      <c r="W257" s="30">
        <f t="shared" si="18"/>
        <v>0</v>
      </c>
      <c r="AA257" s="30">
        <f t="shared" si="21"/>
        <v>0</v>
      </c>
      <c r="AC257" s="30">
        <f t="shared" si="22"/>
        <v>0</v>
      </c>
    </row>
    <row r="258" spans="23:29" x14ac:dyDescent="0.2">
      <c r="W258" s="30">
        <f t="shared" si="18"/>
        <v>0</v>
      </c>
      <c r="AA258" s="30">
        <f t="shared" si="21"/>
        <v>0</v>
      </c>
      <c r="AC258" s="30">
        <f t="shared" si="22"/>
        <v>0</v>
      </c>
    </row>
    <row r="259" spans="23:29" x14ac:dyDescent="0.2">
      <c r="W259" s="30">
        <f t="shared" si="18"/>
        <v>0</v>
      </c>
      <c r="AA259" s="30">
        <f t="shared" si="21"/>
        <v>0</v>
      </c>
      <c r="AC259" s="30">
        <f t="shared" si="22"/>
        <v>0</v>
      </c>
    </row>
    <row r="260" spans="23:29" x14ac:dyDescent="0.2">
      <c r="W260" s="30">
        <f t="shared" si="18"/>
        <v>0</v>
      </c>
      <c r="AA260" s="30">
        <f t="shared" si="21"/>
        <v>0</v>
      </c>
      <c r="AC260" s="30">
        <f t="shared" si="22"/>
        <v>0</v>
      </c>
    </row>
    <row r="261" spans="23:29" x14ac:dyDescent="0.2">
      <c r="W261" s="30">
        <f t="shared" si="18"/>
        <v>0</v>
      </c>
      <c r="AA261" s="30">
        <f t="shared" si="21"/>
        <v>0</v>
      </c>
      <c r="AC261" s="30">
        <f t="shared" si="22"/>
        <v>0</v>
      </c>
    </row>
    <row r="262" spans="23:29" x14ac:dyDescent="0.2">
      <c r="W262" s="30">
        <f t="shared" si="18"/>
        <v>0</v>
      </c>
      <c r="AA262" s="30">
        <f t="shared" si="21"/>
        <v>0</v>
      </c>
      <c r="AC262" s="30">
        <f t="shared" si="22"/>
        <v>0</v>
      </c>
    </row>
    <row r="263" spans="23:29" x14ac:dyDescent="0.2">
      <c r="W263" s="30">
        <f t="shared" si="18"/>
        <v>0</v>
      </c>
      <c r="AA263" s="30">
        <f t="shared" si="21"/>
        <v>0</v>
      </c>
      <c r="AC263" s="30">
        <f t="shared" si="22"/>
        <v>0</v>
      </c>
    </row>
    <row r="264" spans="23:29" x14ac:dyDescent="0.2">
      <c r="W264" s="30">
        <f t="shared" si="18"/>
        <v>0</v>
      </c>
      <c r="AA264" s="30">
        <f t="shared" si="21"/>
        <v>0</v>
      </c>
      <c r="AC264" s="30">
        <f t="shared" si="22"/>
        <v>0</v>
      </c>
    </row>
    <row r="265" spans="23:29" x14ac:dyDescent="0.2">
      <c r="W265" s="30">
        <f t="shared" ref="W265:W300" si="23">SUM(U265-(U265/100*V265))</f>
        <v>0</v>
      </c>
      <c r="AA265" s="30">
        <f t="shared" si="21"/>
        <v>0</v>
      </c>
      <c r="AC265" s="30">
        <f t="shared" si="22"/>
        <v>0</v>
      </c>
    </row>
    <row r="266" spans="23:29" x14ac:dyDescent="0.2">
      <c r="W266" s="30">
        <f t="shared" si="23"/>
        <v>0</v>
      </c>
      <c r="AA266" s="30">
        <f t="shared" si="21"/>
        <v>0</v>
      </c>
      <c r="AC266" s="30">
        <f t="shared" si="22"/>
        <v>0</v>
      </c>
    </row>
    <row r="267" spans="23:29" x14ac:dyDescent="0.2">
      <c r="W267" s="30">
        <f t="shared" si="23"/>
        <v>0</v>
      </c>
      <c r="AA267" s="30">
        <f t="shared" si="21"/>
        <v>0</v>
      </c>
      <c r="AC267" s="30">
        <f t="shared" si="22"/>
        <v>0</v>
      </c>
    </row>
    <row r="268" spans="23:29" x14ac:dyDescent="0.2">
      <c r="W268" s="30">
        <f t="shared" si="23"/>
        <v>0</v>
      </c>
      <c r="AA268" s="30">
        <f t="shared" si="21"/>
        <v>0</v>
      </c>
      <c r="AC268" s="30">
        <f t="shared" si="22"/>
        <v>0</v>
      </c>
    </row>
    <row r="269" spans="23:29" x14ac:dyDescent="0.2">
      <c r="W269" s="30">
        <f t="shared" si="23"/>
        <v>0</v>
      </c>
      <c r="AA269" s="30">
        <f t="shared" si="21"/>
        <v>0</v>
      </c>
      <c r="AC269" s="30">
        <f t="shared" si="22"/>
        <v>0</v>
      </c>
    </row>
    <row r="270" spans="23:29" x14ac:dyDescent="0.2">
      <c r="W270" s="30">
        <f t="shared" si="23"/>
        <v>0</v>
      </c>
      <c r="AA270" s="30">
        <f t="shared" si="21"/>
        <v>0</v>
      </c>
      <c r="AC270" s="30">
        <f t="shared" si="22"/>
        <v>0</v>
      </c>
    </row>
    <row r="271" spans="23:29" x14ac:dyDescent="0.2">
      <c r="W271" s="30">
        <f t="shared" si="23"/>
        <v>0</v>
      </c>
      <c r="AA271" s="30">
        <f t="shared" si="21"/>
        <v>0</v>
      </c>
      <c r="AC271" s="30">
        <f t="shared" si="22"/>
        <v>0</v>
      </c>
    </row>
    <row r="272" spans="23:29" x14ac:dyDescent="0.2">
      <c r="W272" s="30">
        <f t="shared" si="23"/>
        <v>0</v>
      </c>
      <c r="AA272" s="30">
        <f t="shared" si="21"/>
        <v>0</v>
      </c>
      <c r="AC272" s="30">
        <f t="shared" si="22"/>
        <v>0</v>
      </c>
    </row>
    <row r="273" spans="23:29" x14ac:dyDescent="0.2">
      <c r="W273" s="30">
        <f t="shared" si="23"/>
        <v>0</v>
      </c>
      <c r="AA273" s="30">
        <f t="shared" si="21"/>
        <v>0</v>
      </c>
      <c r="AC273" s="30">
        <f t="shared" si="22"/>
        <v>0</v>
      </c>
    </row>
    <row r="274" spans="23:29" x14ac:dyDescent="0.2">
      <c r="W274" s="30">
        <f t="shared" si="23"/>
        <v>0</v>
      </c>
      <c r="AA274" s="30">
        <f t="shared" si="21"/>
        <v>0</v>
      </c>
      <c r="AC274" s="30">
        <f t="shared" si="22"/>
        <v>0</v>
      </c>
    </row>
    <row r="275" spans="23:29" x14ac:dyDescent="0.2">
      <c r="W275" s="30">
        <f t="shared" si="23"/>
        <v>0</v>
      </c>
      <c r="AA275" s="30">
        <f t="shared" si="21"/>
        <v>0</v>
      </c>
      <c r="AC275" s="30">
        <f t="shared" si="22"/>
        <v>0</v>
      </c>
    </row>
    <row r="276" spans="23:29" x14ac:dyDescent="0.2">
      <c r="W276" s="30">
        <f t="shared" si="23"/>
        <v>0</v>
      </c>
      <c r="AA276" s="30">
        <f t="shared" si="21"/>
        <v>0</v>
      </c>
      <c r="AC276" s="30">
        <f t="shared" si="22"/>
        <v>0</v>
      </c>
    </row>
    <row r="277" spans="23:29" x14ac:dyDescent="0.2">
      <c r="W277" s="30">
        <f t="shared" si="23"/>
        <v>0</v>
      </c>
      <c r="AA277" s="30">
        <f t="shared" si="21"/>
        <v>0</v>
      </c>
      <c r="AC277" s="30">
        <f t="shared" si="22"/>
        <v>0</v>
      </c>
    </row>
    <row r="278" spans="23:29" x14ac:dyDescent="0.2">
      <c r="W278" s="30">
        <f t="shared" si="23"/>
        <v>0</v>
      </c>
      <c r="AA278" s="30">
        <f t="shared" si="21"/>
        <v>0</v>
      </c>
      <c r="AC278" s="30">
        <f t="shared" si="22"/>
        <v>0</v>
      </c>
    </row>
    <row r="279" spans="23:29" x14ac:dyDescent="0.2">
      <c r="W279" s="30">
        <f t="shared" si="23"/>
        <v>0</v>
      </c>
      <c r="AA279" s="30">
        <f t="shared" si="21"/>
        <v>0</v>
      </c>
      <c r="AC279" s="30">
        <f t="shared" si="22"/>
        <v>0</v>
      </c>
    </row>
    <row r="280" spans="23:29" x14ac:dyDescent="0.2">
      <c r="W280" s="30">
        <f t="shared" si="23"/>
        <v>0</v>
      </c>
      <c r="AA280" s="30">
        <f t="shared" si="21"/>
        <v>0</v>
      </c>
      <c r="AC280" s="30">
        <f t="shared" si="22"/>
        <v>0</v>
      </c>
    </row>
    <row r="281" spans="23:29" x14ac:dyDescent="0.2">
      <c r="W281" s="30">
        <f t="shared" si="23"/>
        <v>0</v>
      </c>
      <c r="AA281" s="30">
        <f t="shared" si="21"/>
        <v>0</v>
      </c>
      <c r="AC281" s="30">
        <f t="shared" si="22"/>
        <v>0</v>
      </c>
    </row>
    <row r="282" spans="23:29" x14ac:dyDescent="0.2">
      <c r="W282" s="30">
        <f t="shared" si="23"/>
        <v>0</v>
      </c>
      <c r="AA282" s="30">
        <f t="shared" si="21"/>
        <v>0</v>
      </c>
      <c r="AC282" s="30">
        <f t="shared" si="22"/>
        <v>0</v>
      </c>
    </row>
    <row r="283" spans="23:29" x14ac:dyDescent="0.2">
      <c r="W283" s="30">
        <f t="shared" si="23"/>
        <v>0</v>
      </c>
      <c r="AA283" s="30">
        <f t="shared" si="21"/>
        <v>0</v>
      </c>
      <c r="AC283" s="30">
        <f t="shared" si="22"/>
        <v>0</v>
      </c>
    </row>
    <row r="284" spans="23:29" x14ac:dyDescent="0.2">
      <c r="W284" s="30">
        <f t="shared" si="23"/>
        <v>0</v>
      </c>
      <c r="AA284" s="30">
        <f t="shared" si="21"/>
        <v>0</v>
      </c>
      <c r="AC284" s="30">
        <f t="shared" si="22"/>
        <v>0</v>
      </c>
    </row>
    <row r="285" spans="23:29" x14ac:dyDescent="0.2">
      <c r="W285" s="30">
        <f t="shared" si="23"/>
        <v>0</v>
      </c>
      <c r="AA285" s="30">
        <f t="shared" si="21"/>
        <v>0</v>
      </c>
      <c r="AC285" s="30">
        <f t="shared" si="22"/>
        <v>0</v>
      </c>
    </row>
    <row r="286" spans="23:29" x14ac:dyDescent="0.2">
      <c r="W286" s="30">
        <f t="shared" si="23"/>
        <v>0</v>
      </c>
      <c r="AA286" s="30">
        <f t="shared" si="21"/>
        <v>0</v>
      </c>
      <c r="AC286" s="30">
        <f t="shared" si="22"/>
        <v>0</v>
      </c>
    </row>
    <row r="287" spans="23:29" x14ac:dyDescent="0.2">
      <c r="W287" s="30">
        <f t="shared" si="23"/>
        <v>0</v>
      </c>
      <c r="AA287" s="30">
        <f t="shared" si="21"/>
        <v>0</v>
      </c>
      <c r="AC287" s="30">
        <f t="shared" si="22"/>
        <v>0</v>
      </c>
    </row>
    <row r="288" spans="23:29" x14ac:dyDescent="0.2">
      <c r="W288" s="30">
        <f t="shared" si="23"/>
        <v>0</v>
      </c>
      <c r="AA288" s="30">
        <f t="shared" si="21"/>
        <v>0</v>
      </c>
      <c r="AC288" s="30">
        <f t="shared" si="22"/>
        <v>0</v>
      </c>
    </row>
    <row r="289" spans="23:29" x14ac:dyDescent="0.2">
      <c r="W289" s="30">
        <f t="shared" si="23"/>
        <v>0</v>
      </c>
      <c r="AA289" s="30">
        <f t="shared" si="21"/>
        <v>0</v>
      </c>
      <c r="AC289" s="30">
        <f t="shared" si="22"/>
        <v>0</v>
      </c>
    </row>
    <row r="290" spans="23:29" x14ac:dyDescent="0.2">
      <c r="W290" s="30">
        <f t="shared" si="23"/>
        <v>0</v>
      </c>
      <c r="AA290" s="30">
        <f t="shared" si="21"/>
        <v>0</v>
      </c>
      <c r="AC290" s="30">
        <f t="shared" si="22"/>
        <v>0</v>
      </c>
    </row>
    <row r="291" spans="23:29" x14ac:dyDescent="0.2">
      <c r="W291" s="30">
        <f t="shared" si="23"/>
        <v>0</v>
      </c>
      <c r="AA291" s="30">
        <f t="shared" si="21"/>
        <v>0</v>
      </c>
      <c r="AC291" s="30">
        <f t="shared" si="22"/>
        <v>0</v>
      </c>
    </row>
    <row r="292" spans="23:29" x14ac:dyDescent="0.2">
      <c r="W292" s="30">
        <f t="shared" si="23"/>
        <v>0</v>
      </c>
      <c r="AA292" s="30">
        <f t="shared" si="21"/>
        <v>0</v>
      </c>
      <c r="AC292" s="30">
        <f t="shared" si="22"/>
        <v>0</v>
      </c>
    </row>
    <row r="293" spans="23:29" x14ac:dyDescent="0.2">
      <c r="W293" s="30">
        <f t="shared" si="23"/>
        <v>0</v>
      </c>
      <c r="AA293" s="30">
        <f t="shared" si="21"/>
        <v>0</v>
      </c>
      <c r="AC293" s="30">
        <f t="shared" si="22"/>
        <v>0</v>
      </c>
    </row>
    <row r="294" spans="23:29" x14ac:dyDescent="0.2">
      <c r="W294" s="30">
        <f t="shared" si="23"/>
        <v>0</v>
      </c>
      <c r="AA294" s="30">
        <f t="shared" si="21"/>
        <v>0</v>
      </c>
      <c r="AC294" s="30">
        <f t="shared" si="22"/>
        <v>0</v>
      </c>
    </row>
    <row r="295" spans="23:29" x14ac:dyDescent="0.2">
      <c r="W295" s="30">
        <f t="shared" si="23"/>
        <v>0</v>
      </c>
      <c r="AA295" s="30">
        <f t="shared" si="21"/>
        <v>0</v>
      </c>
      <c r="AC295" s="30">
        <f t="shared" si="22"/>
        <v>0</v>
      </c>
    </row>
    <row r="296" spans="23:29" x14ac:dyDescent="0.2">
      <c r="W296" s="30">
        <f t="shared" si="23"/>
        <v>0</v>
      </c>
      <c r="AA296" s="30">
        <f t="shared" si="21"/>
        <v>0</v>
      </c>
      <c r="AC296" s="30">
        <f t="shared" si="22"/>
        <v>0</v>
      </c>
    </row>
    <row r="297" spans="23:29" x14ac:dyDescent="0.2">
      <c r="W297" s="30">
        <f t="shared" si="23"/>
        <v>0</v>
      </c>
      <c r="AA297" s="30">
        <f t="shared" si="21"/>
        <v>0</v>
      </c>
      <c r="AC297" s="30">
        <f t="shared" si="22"/>
        <v>0</v>
      </c>
    </row>
    <row r="298" spans="23:29" x14ac:dyDescent="0.2">
      <c r="W298" s="30">
        <f t="shared" si="23"/>
        <v>0</v>
      </c>
      <c r="AA298" s="30">
        <f t="shared" si="21"/>
        <v>0</v>
      </c>
      <c r="AC298" s="30">
        <f t="shared" si="22"/>
        <v>0</v>
      </c>
    </row>
    <row r="299" spans="23:29" x14ac:dyDescent="0.2">
      <c r="W299" s="30">
        <f t="shared" si="23"/>
        <v>0</v>
      </c>
      <c r="AA299" s="30">
        <f t="shared" si="21"/>
        <v>0</v>
      </c>
      <c r="AC299" s="30">
        <f t="shared" si="22"/>
        <v>0</v>
      </c>
    </row>
    <row r="300" spans="23:29" x14ac:dyDescent="0.2">
      <c r="W300" s="30">
        <f t="shared" si="23"/>
        <v>0</v>
      </c>
      <c r="AA300" s="30">
        <f t="shared" si="21"/>
        <v>0</v>
      </c>
      <c r="AC300" s="30">
        <f t="shared" si="22"/>
        <v>0</v>
      </c>
    </row>
  </sheetData>
  <sheetProtection algorithmName="SHA-512" hashValue="Gl2O1dgGPHRrpvamDD6p5jdx0OkyUsPub0rq5j0M1k4/kwlmC0BGyy9ZxYOOlgHqydC9F5vkjRlLF5ssmAwheQ==" saltValue="qGBOBl4ceTcAc5vmKV93ZA==" spinCount="100000" sheet="1" objects="1" scenarios="1"/>
  <conditionalFormatting sqref="S1:S42 S44:S68 S70:S199 S202:S1048576">
    <cfRule type="expression" dxfId="107" priority="106">
      <formula>(AND(S1&lt;(TODAY()-21),S1&lt;&gt;"",I1="Z-Erinnerung"))</formula>
    </cfRule>
    <cfRule type="expression" dxfId="106" priority="107">
      <formula>(AND(S1&lt;(TODAY()-14),S1&lt;&gt;"",I1="Rechnung"))</formula>
    </cfRule>
  </conditionalFormatting>
  <conditionalFormatting sqref="Z1:Z42 Z44:Z68 Z70:Z199 Z202:Z1048576">
    <cfRule type="expression" dxfId="105" priority="98">
      <formula>(AND(Z1&lt;&gt;"",AB1=""))</formula>
    </cfRule>
  </conditionalFormatting>
  <conditionalFormatting sqref="R1:R42 R44:R68 R70:R199 R202:R1048576">
    <cfRule type="expression" dxfId="104" priority="96">
      <formula>(AND(S1&lt;(TODAY()-14),S1&lt;&gt;"",I1="Rechnung"))</formula>
    </cfRule>
    <cfRule type="expression" dxfId="103" priority="97">
      <formula>(AND(S1&lt;(TODAY()-21),S1&lt;&gt;"",I1="Z-Erinnerung"))</formula>
    </cfRule>
  </conditionalFormatting>
  <conditionalFormatting sqref="S200">
    <cfRule type="expression" dxfId="102" priority="83">
      <formula>(AND(S200&lt;(TODAY()-21),S200&lt;&gt;"",I200="Z-Erinnerung"))</formula>
    </cfRule>
    <cfRule type="expression" dxfId="101" priority="84">
      <formula>(AND(S200&lt;(TODAY()-14),S200&lt;&gt;"",I200="Rechnung"))</formula>
    </cfRule>
  </conditionalFormatting>
  <conditionalFormatting sqref="J200">
    <cfRule type="expression" dxfId="100" priority="79">
      <formula>(AND(S200&lt;(TODAY()-21),S200&lt;&gt;"",I200="Z-Erinnerung"))</formula>
    </cfRule>
    <cfRule type="expression" dxfId="99" priority="93">
      <formula>(AND(S200&lt;(TODAY()-14),S200&lt;&gt;"",I200="Rechnung"))</formula>
    </cfRule>
    <cfRule type="iconSet" priority="9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Z200">
    <cfRule type="expression" dxfId="98" priority="78">
      <formula>(AND(Z200&lt;&gt;"",AB200=""))</formula>
    </cfRule>
  </conditionalFormatting>
  <conditionalFormatting sqref="R200">
    <cfRule type="expression" dxfId="97" priority="76">
      <formula>(AND(S200&lt;(TODAY()-14),S200&lt;&gt;"",I200="Rechnung"))</formula>
    </cfRule>
    <cfRule type="expression" dxfId="96" priority="77">
      <formula>(AND(S200&lt;(TODAY()-21),S200&lt;&gt;"",I200="Z-Erinnerung"))</formula>
    </cfRule>
  </conditionalFormatting>
  <conditionalFormatting sqref="S201">
    <cfRule type="expression" dxfId="95" priority="63">
      <formula>(AND(S201&lt;(TODAY()-21),S201&lt;&gt;"",I201="Z-Erinnerung"))</formula>
    </cfRule>
    <cfRule type="expression" dxfId="94" priority="64">
      <formula>(AND(S201&lt;(TODAY()-14),S201&lt;&gt;"",I201="Rechnung"))</formula>
    </cfRule>
  </conditionalFormatting>
  <conditionalFormatting sqref="J201">
    <cfRule type="expression" dxfId="93" priority="59">
      <formula>(AND(S201&lt;(TODAY()-21),S201&lt;&gt;"",I201="Z-Erinnerung"))</formula>
    </cfRule>
    <cfRule type="expression" dxfId="92" priority="73">
      <formula>(AND(S201&lt;(TODAY()-14),S201&lt;&gt;"",I201="Rechnung"))</formula>
    </cfRule>
    <cfRule type="iconSet" priority="7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Z201">
    <cfRule type="expression" dxfId="91" priority="58">
      <formula>(AND(Z201&lt;&gt;"",AB201=""))</formula>
    </cfRule>
  </conditionalFormatting>
  <conditionalFormatting sqref="R201">
    <cfRule type="expression" dxfId="90" priority="56">
      <formula>(AND(S201&lt;(TODAY()-14),S201&lt;&gt;"",I201="Rechnung"))</formula>
    </cfRule>
    <cfRule type="expression" dxfId="89" priority="57">
      <formula>(AND(S201&lt;(TODAY()-21),S201&lt;&gt;"",I201="Z-Erinnerung"))</formula>
    </cfRule>
  </conditionalFormatting>
  <conditionalFormatting sqref="J221">
    <cfRule type="expression" dxfId="88" priority="41">
      <formula>(AND(S221&lt;(TODAY()-21),S221&lt;&gt;"",I221="Z-Erinnerung"))</formula>
    </cfRule>
    <cfRule type="expression" dxfId="87" priority="53">
      <formula>(AND(S221&lt;(TODAY()-14),S221&lt;&gt;"",I221="Rechnung"))</formula>
    </cfRule>
    <cfRule type="iconSet" priority="5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S43">
    <cfRule type="expression" dxfId="86" priority="28">
      <formula>(AND(S43&lt;(TODAY()-21),S43&lt;&gt;"",I43="Z-Erinnerung"))</formula>
    </cfRule>
    <cfRule type="expression" dxfId="85" priority="29">
      <formula>(AND(S43&lt;(TODAY()-14),S43&lt;&gt;"",I43="Rechnung"))</formula>
    </cfRule>
  </conditionalFormatting>
  <conditionalFormatting sqref="Z43">
    <cfRule type="expression" dxfId="84" priority="24">
      <formula>(AND(Z43&lt;&gt;"",AB43=""))</formula>
    </cfRule>
  </conditionalFormatting>
  <conditionalFormatting sqref="R43">
    <cfRule type="expression" dxfId="83" priority="22">
      <formula>(AND(S43&lt;(TODAY()-14),S43&lt;&gt;"",I43="Rechnung"))</formula>
    </cfRule>
    <cfRule type="expression" dxfId="82" priority="23">
      <formula>(AND(S43&lt;(TODAY()-21),S43&lt;&gt;"",I43="Z-Erinnerung"))</formula>
    </cfRule>
  </conditionalFormatting>
  <conditionalFormatting sqref="J43">
    <cfRule type="expression" dxfId="81" priority="38">
      <formula>(AND(S43&lt;(TODAY()-21),S43&lt;&gt;"",I43="Z-Erinnerung"))</formula>
    </cfRule>
    <cfRule type="expression" dxfId="80" priority="39">
      <formula>(AND(S43&lt;(TODAY()-14),S43&lt;&gt;"",I43="Rechnung"))</formula>
    </cfRule>
    <cfRule type="iconSet" priority="4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S69">
    <cfRule type="expression" dxfId="79" priority="8">
      <formula>(AND(S69&lt;(TODAY()-21),S69&lt;&gt;"",I69="Z-Erinnerung"))</formula>
    </cfRule>
    <cfRule type="expression" dxfId="78" priority="9">
      <formula>(AND(S69&lt;(TODAY()-14),S69&lt;&gt;"",I69="Rechnung"))</formula>
    </cfRule>
  </conditionalFormatting>
  <conditionalFormatting sqref="Z69">
    <cfRule type="expression" dxfId="77" priority="4">
      <formula>(AND(Z69&lt;&gt;"",AB69=""))</formula>
    </cfRule>
  </conditionalFormatting>
  <conditionalFormatting sqref="R69">
    <cfRule type="expression" dxfId="76" priority="2">
      <formula>(AND(S69&lt;(TODAY()-14),S69&lt;&gt;"",I69="Rechnung"))</formula>
    </cfRule>
    <cfRule type="expression" dxfId="75" priority="3">
      <formula>(AND(S69&lt;(TODAY()-21),S69&lt;&gt;"",I69="Z-Erinnerung"))</formula>
    </cfRule>
  </conditionalFormatting>
  <conditionalFormatting sqref="J69">
    <cfRule type="expression" dxfId="74" priority="18">
      <formula>(AND(S69&lt;(TODAY()-21),S69&lt;&gt;"",I69="Z-Erinnerung"))</formula>
    </cfRule>
    <cfRule type="expression" dxfId="73" priority="19">
      <formula>(AND(S69&lt;(TODAY()-14),S69&lt;&gt;"",I69="Rechnung"))</formula>
    </cfRule>
    <cfRule type="iconSet" priority="2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J202:J220 J222:J1048576 J1:J42 J44:J68 J70:J199">
    <cfRule type="expression" dxfId="72" priority="312">
      <formula>(AND(S1&lt;(TODAY()-21),S1&lt;&gt;"",I1="Z-Erinnerung"))</formula>
    </cfRule>
    <cfRule type="expression" dxfId="71" priority="313">
      <formula>(AND(S1&lt;(TODAY()-14),S1&lt;&gt;"",I1="Rechnung"))</formula>
    </cfRule>
    <cfRule type="iconSet" priority="314">
      <iconSet iconSet="4RedToBlack">
        <cfvo type="percent" val="0"/>
        <cfvo type="percent" val="25"/>
        <cfvo type="percent" val="50"/>
        <cfvo type="percent" val="75"/>
      </iconSet>
    </cfRule>
  </conditionalFormatting>
  <dataValidations count="2">
    <dataValidation allowBlank="1" showDropDown="1" showInputMessage="1" showErrorMessage="1" sqref="G1:G2"/>
    <dataValidation showInputMessage="1" showErrorMessage="1" sqref="I1:I2"/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" id="{C8E00E20-7F43-4EA8-9576-642243E17A65}">
            <xm:f>(AND(I1=Werte!$E$9,Z1=""))</xm:f>
            <x14:dxf>
              <fill>
                <patternFill>
                  <bgColor rgb="FFFF6699"/>
                </patternFill>
              </fill>
            </x14:dxf>
          </x14:cfRule>
          <xm:sqref>Z1:Z42 Z44:Z68 Z70:Z199 Z202:Z1048576</xm:sqref>
        </x14:conditionalFormatting>
        <x14:conditionalFormatting xmlns:xm="http://schemas.microsoft.com/office/excel/2006/main">
          <x14:cfRule type="cellIs" priority="103" operator="equal" id="{8B1DDE7A-61C0-470C-9130-21CD72DC2FE2}">
            <xm:f>Werte!$E$13</xm:f>
            <x14:dxf>
              <font>
                <b/>
                <i val="0"/>
                <strike val="0"/>
                <color theme="0"/>
              </font>
              <fill>
                <patternFill>
                  <bgColor rgb="FF990000"/>
                </patternFill>
              </fill>
            </x14:dxf>
          </x14:cfRule>
          <x14:cfRule type="cellIs" priority="104" operator="equal" id="{E51A5F18-6835-464C-86FD-B376EA671F8A}">
            <xm:f>Werte!$E$12</xm:f>
            <x14:dxf>
              <fill>
                <patternFill>
                  <bgColor rgb="FFFF0000"/>
                </patternFill>
              </fill>
            </x14:dxf>
          </x14:cfRule>
          <x14:cfRule type="cellIs" priority="105" operator="equal" id="{BD40D22D-BAD0-45E1-9D83-F92FF75B9F05}">
            <xm:f>Werte!$E$11</xm:f>
            <x14:dxf>
              <fill>
                <patternFill>
                  <bgColor rgb="FFFF6699"/>
                </patternFill>
              </fill>
            </x14:dxf>
          </x14:cfRule>
          <x14:cfRule type="cellIs" priority="108" operator="equal" id="{5563DABC-B635-41FF-9BB4-24C7C64E91EA}">
            <xm:f>Werte!$E$10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109" operator="equal" id="{EF254867-BC3E-4254-BFF3-F7B850B6480C}">
            <xm:f>Werte!$E$9</xm:f>
            <x14:dxf>
              <fill>
                <patternFill>
                  <bgColor rgb="FF99FF99"/>
                </patternFill>
              </fill>
            </x14:dxf>
          </x14:cfRule>
          <x14:cfRule type="cellIs" priority="111" operator="equal" id="{2179EA41-803B-45BD-93F7-38BAD0EB1054}">
            <xm:f>Werte!$E$8</xm:f>
            <x14:dxf>
              <fill>
                <patternFill>
                  <bgColor rgb="FFFF9900"/>
                </patternFill>
              </fill>
            </x14:dxf>
          </x14:cfRule>
          <x14:cfRule type="cellIs" priority="112" operator="equal" id="{4EE3ACD2-4E58-49FC-8D62-AB5C880B7924}">
            <xm:f>Werte!$E$7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113" operator="equal" id="{C61D7030-2E7D-4D30-AF98-895B46EF9B57}">
            <xm:f>Werte!$E$5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BEC7BD10-87FF-4615-ACCD-AE6D62BB3769}">
            <xm:f>Werte!$E$4</xm:f>
            <x14:dxf>
              <fill>
                <patternFill>
                  <bgColor rgb="FFFFFF99"/>
                </patternFill>
              </fill>
            </x14:dxf>
          </x14:cfRule>
          <x14:cfRule type="cellIs" priority="115" operator="equal" id="{8C642882-48F6-4B7F-988A-30B774CBBD18}">
            <xm:f>Werte!$E$6</xm:f>
            <x14:dxf>
              <fill>
                <patternFill>
                  <bgColor theme="4" tint="-0.24994659260841701"/>
                </patternFill>
              </fill>
            </x14:dxf>
          </x14:cfRule>
          <x14:cfRule type="cellIs" priority="116" operator="equal" id="{F6D9A649-A5F7-4C48-9DEA-A306A1CB6ED4}">
            <xm:f>Werte!$E$3</xm:f>
            <x14:dxf>
              <fill>
                <patternFill>
                  <bgColor theme="4"/>
                </patternFill>
              </fill>
            </x14:dxf>
          </x14:cfRule>
          <xm:sqref>I1 I202:I220 I222:I1048576 I3:I42 I44:I68 I70:I199</xm:sqref>
        </x14:conditionalFormatting>
        <x14:conditionalFormatting xmlns:xm="http://schemas.microsoft.com/office/excel/2006/main">
          <x14:cfRule type="expression" priority="75" id="{68C8F31F-0F7E-46A5-84D1-08C8BEAB25F4}">
            <xm:f>(AND(I200=Werte!$E$9,Z200=""))</xm:f>
            <x14:dxf>
              <fill>
                <patternFill>
                  <bgColor rgb="FFFF6699"/>
                </patternFill>
              </fill>
            </x14:dxf>
          </x14:cfRule>
          <xm:sqref>Z200</xm:sqref>
        </x14:conditionalFormatting>
        <x14:conditionalFormatting xmlns:xm="http://schemas.microsoft.com/office/excel/2006/main">
          <x14:cfRule type="cellIs" priority="80" operator="equal" id="{231F5449-8DEB-484F-AAB4-BD016D922712}">
            <xm:f>Werte!$E$13</xm:f>
            <x14:dxf>
              <font>
                <b/>
                <i val="0"/>
                <strike val="0"/>
                <color theme="0"/>
              </font>
              <fill>
                <patternFill>
                  <bgColor rgb="FF990000"/>
                </patternFill>
              </fill>
            </x14:dxf>
          </x14:cfRule>
          <x14:cfRule type="cellIs" priority="81" operator="equal" id="{C1018B3C-DEC2-4914-8892-36D55FCCA215}">
            <xm:f>Werte!$E$12</xm:f>
            <x14:dxf>
              <fill>
                <patternFill>
                  <bgColor rgb="FFFF0000"/>
                </patternFill>
              </fill>
            </x14:dxf>
          </x14:cfRule>
          <x14:cfRule type="cellIs" priority="82" operator="equal" id="{424D4CC3-5633-4E9B-A926-93D2310AE000}">
            <xm:f>Werte!$E$11</xm:f>
            <x14:dxf>
              <fill>
                <patternFill>
                  <bgColor rgb="FFFF6699"/>
                </patternFill>
              </fill>
            </x14:dxf>
          </x14:cfRule>
          <x14:cfRule type="cellIs" priority="85" operator="equal" id="{2B1171D8-9E5C-434E-A071-2F1112F20D2B}">
            <xm:f>Werte!$E$10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86" operator="equal" id="{ADA87953-4423-4F21-A3C2-30050A659254}">
            <xm:f>Werte!$E$9</xm:f>
            <x14:dxf>
              <fill>
                <patternFill>
                  <bgColor rgb="FF99FF99"/>
                </patternFill>
              </fill>
            </x14:dxf>
          </x14:cfRule>
          <x14:cfRule type="cellIs" priority="87" operator="equal" id="{B45CE8C1-3C5B-48C7-AFCB-FD011424AC31}">
            <xm:f>Werte!$E$8</xm:f>
            <x14:dxf>
              <fill>
                <patternFill>
                  <bgColor rgb="FFFF9900"/>
                </patternFill>
              </fill>
            </x14:dxf>
          </x14:cfRule>
          <x14:cfRule type="cellIs" priority="88" operator="equal" id="{DB2402C6-DACE-4B06-8218-0A60BD51A0A9}">
            <xm:f>Werte!$E$7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89" operator="equal" id="{823CFD45-E96F-46DF-9FD8-45716F8D4D1F}">
            <xm:f>Werte!$E$5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3C67BA05-3AB2-450F-818F-A5576896F99D}">
            <xm:f>Werte!$E$4</xm:f>
            <x14:dxf>
              <fill>
                <patternFill>
                  <bgColor rgb="FFFFFF99"/>
                </patternFill>
              </fill>
            </x14:dxf>
          </x14:cfRule>
          <x14:cfRule type="cellIs" priority="91" operator="equal" id="{A78C599B-F2FF-49BD-A898-D1C749566306}">
            <xm:f>Werte!$E$6</xm:f>
            <x14:dxf>
              <fill>
                <patternFill>
                  <bgColor theme="4" tint="-0.24994659260841701"/>
                </patternFill>
              </fill>
            </x14:dxf>
          </x14:cfRule>
          <x14:cfRule type="cellIs" priority="92" operator="equal" id="{4DFC17DB-4215-4B7C-A849-1A60B18680B6}">
            <xm:f>Werte!$E$3</xm:f>
            <x14:dxf>
              <fill>
                <patternFill>
                  <bgColor theme="4"/>
                </patternFill>
              </fill>
            </x14:dxf>
          </x14:cfRule>
          <xm:sqref>I200</xm:sqref>
        </x14:conditionalFormatting>
        <x14:conditionalFormatting xmlns:xm="http://schemas.microsoft.com/office/excel/2006/main">
          <x14:cfRule type="expression" priority="55" id="{5B5ECA08-71CD-4242-AC8D-73CE85F990D1}">
            <xm:f>(AND(I201=Werte!$E$9,Z201=""))</xm:f>
            <x14:dxf>
              <fill>
                <patternFill>
                  <bgColor rgb="FFFF6699"/>
                </patternFill>
              </fill>
            </x14:dxf>
          </x14:cfRule>
          <xm:sqref>Z201</xm:sqref>
        </x14:conditionalFormatting>
        <x14:conditionalFormatting xmlns:xm="http://schemas.microsoft.com/office/excel/2006/main">
          <x14:cfRule type="cellIs" priority="60" operator="equal" id="{2488D53F-7929-4468-A317-1114DD4BC7AC}">
            <xm:f>Werte!$E$13</xm:f>
            <x14:dxf>
              <font>
                <b/>
                <i val="0"/>
                <strike val="0"/>
                <color theme="0"/>
              </font>
              <fill>
                <patternFill>
                  <bgColor rgb="FF990000"/>
                </patternFill>
              </fill>
            </x14:dxf>
          </x14:cfRule>
          <x14:cfRule type="cellIs" priority="61" operator="equal" id="{DE8ED137-8E3C-4647-9AF5-9E4B06453ECE}">
            <xm:f>Werte!$E$12</xm:f>
            <x14:dxf>
              <fill>
                <patternFill>
                  <bgColor rgb="FFFF0000"/>
                </patternFill>
              </fill>
            </x14:dxf>
          </x14:cfRule>
          <x14:cfRule type="cellIs" priority="62" operator="equal" id="{08B06C2F-B775-4C3C-92FA-D277C66495E9}">
            <xm:f>Werte!$E$11</xm:f>
            <x14:dxf>
              <fill>
                <patternFill>
                  <bgColor rgb="FFFF6699"/>
                </patternFill>
              </fill>
            </x14:dxf>
          </x14:cfRule>
          <x14:cfRule type="cellIs" priority="65" operator="equal" id="{C622B3E3-04E5-4A37-9ED7-6EED1F7098FB}">
            <xm:f>Werte!$E$10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66" operator="equal" id="{6F09F3C6-C879-4737-8A93-099C900358EF}">
            <xm:f>Werte!$E$9</xm:f>
            <x14:dxf>
              <fill>
                <patternFill>
                  <bgColor rgb="FF99FF99"/>
                </patternFill>
              </fill>
            </x14:dxf>
          </x14:cfRule>
          <x14:cfRule type="cellIs" priority="67" operator="equal" id="{DAE8466B-32DC-45AA-B673-5DF0199E881C}">
            <xm:f>Werte!$E$8</xm:f>
            <x14:dxf>
              <fill>
                <patternFill>
                  <bgColor rgb="FFFF9900"/>
                </patternFill>
              </fill>
            </x14:dxf>
          </x14:cfRule>
          <x14:cfRule type="cellIs" priority="68" operator="equal" id="{EFCB7BF9-3793-42A9-A647-E527DD5CA193}">
            <xm:f>Werte!$E$7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69" operator="equal" id="{6E835DD6-CAF6-4374-B390-5E391429082E}">
            <xm:f>Werte!$E$5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DB499B33-0AB3-42A2-8148-84329ACE9CA0}">
            <xm:f>Werte!$E$4</xm:f>
            <x14:dxf>
              <fill>
                <patternFill>
                  <bgColor rgb="FFFFFF99"/>
                </patternFill>
              </fill>
            </x14:dxf>
          </x14:cfRule>
          <x14:cfRule type="cellIs" priority="71" operator="equal" id="{DEE8B8C4-21DC-47B1-87D9-05C67812B80E}">
            <xm:f>Werte!$E$6</xm:f>
            <x14:dxf>
              <fill>
                <patternFill>
                  <bgColor theme="4" tint="-0.24994659260841701"/>
                </patternFill>
              </fill>
            </x14:dxf>
          </x14:cfRule>
          <x14:cfRule type="cellIs" priority="72" operator="equal" id="{4C435B68-C8F7-4407-8713-72A9A80E098E}">
            <xm:f>Werte!$E$3</xm:f>
            <x14:dxf>
              <fill>
                <patternFill>
                  <bgColor theme="4"/>
                </patternFill>
              </fill>
            </x14:dxf>
          </x14:cfRule>
          <xm:sqref>I201</xm:sqref>
        </x14:conditionalFormatting>
        <x14:conditionalFormatting xmlns:xm="http://schemas.microsoft.com/office/excel/2006/main">
          <x14:cfRule type="cellIs" priority="42" operator="equal" id="{13A33692-4701-4A65-BCC9-C666D325FB10}">
            <xm:f>Werte!$E$13</xm:f>
            <x14:dxf>
              <font>
                <b/>
                <i val="0"/>
                <strike val="0"/>
                <color theme="0"/>
              </font>
              <fill>
                <patternFill>
                  <bgColor rgb="FF990000"/>
                </patternFill>
              </fill>
            </x14:dxf>
          </x14:cfRule>
          <x14:cfRule type="cellIs" priority="43" operator="equal" id="{8A7531CA-077D-4275-9D1A-43842FC02654}">
            <xm:f>Werte!$E$12</xm:f>
            <x14:dxf>
              <fill>
                <patternFill>
                  <bgColor rgb="FFFF0000"/>
                </patternFill>
              </fill>
            </x14:dxf>
          </x14:cfRule>
          <x14:cfRule type="cellIs" priority="44" operator="equal" id="{90474771-8D82-4AB4-B976-E93DC122ADDB}">
            <xm:f>Werte!$E$11</xm:f>
            <x14:dxf>
              <fill>
                <patternFill>
                  <bgColor rgb="FFFF6699"/>
                </patternFill>
              </fill>
            </x14:dxf>
          </x14:cfRule>
          <x14:cfRule type="cellIs" priority="45" operator="equal" id="{68226570-75B0-4FBB-8F7E-CEEBF84F87FE}">
            <xm:f>Werte!$E$10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46" operator="equal" id="{F4A9E266-7BC6-44AD-B21C-4B4C2BD571FC}">
            <xm:f>Werte!$E$9</xm:f>
            <x14:dxf>
              <fill>
                <patternFill>
                  <bgColor rgb="FF99FF99"/>
                </patternFill>
              </fill>
            </x14:dxf>
          </x14:cfRule>
          <x14:cfRule type="cellIs" priority="47" operator="equal" id="{78F08568-9FD5-4D69-AE65-633CCAE36D8F}">
            <xm:f>Werte!$E$8</xm:f>
            <x14:dxf>
              <fill>
                <patternFill>
                  <bgColor rgb="FFFF9900"/>
                </patternFill>
              </fill>
            </x14:dxf>
          </x14:cfRule>
          <x14:cfRule type="cellIs" priority="48" operator="equal" id="{AEFCEA04-E82D-4546-B8AE-B4AE43196AAC}">
            <xm:f>Werte!$E$7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49" operator="equal" id="{FA666886-48CF-4E23-8AEC-82E9CBD120AE}">
            <xm:f>Werte!$E$5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3C292D0B-CC1E-4BBC-B96F-85BCF0EC86B3}">
            <xm:f>Werte!$E$4</xm:f>
            <x14:dxf>
              <fill>
                <patternFill>
                  <bgColor rgb="FFFFFF99"/>
                </patternFill>
              </fill>
            </x14:dxf>
          </x14:cfRule>
          <x14:cfRule type="cellIs" priority="51" operator="equal" id="{4246ACF1-B30F-4E6A-AAF5-F8DD65C50D6B}">
            <xm:f>Werte!$E$6</xm:f>
            <x14:dxf>
              <fill>
                <patternFill>
                  <bgColor theme="4" tint="-0.24994659260841701"/>
                </patternFill>
              </fill>
            </x14:dxf>
          </x14:cfRule>
          <x14:cfRule type="cellIs" priority="52" operator="equal" id="{F0178B12-3DD9-46FC-8102-C7FC4A3F7638}">
            <xm:f>Werte!$E$3</xm:f>
            <x14:dxf>
              <fill>
                <patternFill>
                  <bgColor theme="4"/>
                </patternFill>
              </fill>
            </x14:dxf>
          </x14:cfRule>
          <xm:sqref>I221</xm:sqref>
        </x14:conditionalFormatting>
        <x14:conditionalFormatting xmlns:xm="http://schemas.microsoft.com/office/excel/2006/main">
          <x14:cfRule type="expression" priority="21" id="{C0B00C8C-07F6-407D-A79C-CBDA5D7725C2}">
            <xm:f>(AND(I43=Werte!$E$9,Z43=""))</xm:f>
            <x14:dxf>
              <fill>
                <patternFill>
                  <bgColor rgb="FFFF6699"/>
                </patternFill>
              </fill>
            </x14:dxf>
          </x14:cfRule>
          <xm:sqref>Z43</xm:sqref>
        </x14:conditionalFormatting>
        <x14:conditionalFormatting xmlns:xm="http://schemas.microsoft.com/office/excel/2006/main">
          <x14:cfRule type="cellIs" priority="25" operator="equal" id="{2EE1F011-9007-44AB-B5B0-70B837D17932}">
            <xm:f>Werte!$E$13</xm:f>
            <x14:dxf>
              <font>
                <b/>
                <i val="0"/>
                <strike val="0"/>
                <color theme="0"/>
              </font>
              <fill>
                <patternFill>
                  <bgColor rgb="FF990000"/>
                </patternFill>
              </fill>
            </x14:dxf>
          </x14:cfRule>
          <x14:cfRule type="cellIs" priority="26" operator="equal" id="{B85F6306-A688-46B7-9932-D8C57CC04455}">
            <xm:f>Werte!$E$12</xm:f>
            <x14:dxf>
              <fill>
                <patternFill>
                  <bgColor rgb="FFFF0000"/>
                </patternFill>
              </fill>
            </x14:dxf>
          </x14:cfRule>
          <x14:cfRule type="cellIs" priority="27" operator="equal" id="{C7CB5A39-2B43-4529-B205-B26332089E70}">
            <xm:f>Werte!$E$11</xm:f>
            <x14:dxf>
              <fill>
                <patternFill>
                  <bgColor rgb="FFFF6699"/>
                </patternFill>
              </fill>
            </x14:dxf>
          </x14:cfRule>
          <x14:cfRule type="cellIs" priority="30" operator="equal" id="{3FCF2E7B-8AE5-4B18-853F-8FAA9C2F23F0}">
            <xm:f>Werte!$E$10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31" operator="equal" id="{BB1C4CE0-E2CB-4BAE-B375-47AD8F34F9EE}">
            <xm:f>Werte!$E$9</xm:f>
            <x14:dxf>
              <fill>
                <patternFill>
                  <bgColor rgb="FF99FF99"/>
                </patternFill>
              </fill>
            </x14:dxf>
          </x14:cfRule>
          <x14:cfRule type="cellIs" priority="32" operator="equal" id="{047CCE10-65E7-49B3-A35A-7B007FA72E52}">
            <xm:f>Werte!$E$8</xm:f>
            <x14:dxf>
              <fill>
                <patternFill>
                  <bgColor rgb="FFFF9900"/>
                </patternFill>
              </fill>
            </x14:dxf>
          </x14:cfRule>
          <x14:cfRule type="cellIs" priority="33" operator="equal" id="{AE6D248E-ABDB-41A9-9531-F439331AAD6E}">
            <xm:f>Werte!$E$7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34" operator="equal" id="{0F30180F-69A1-4C4E-8821-B3EC641AAE6E}">
            <xm:f>Werte!$E$5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1CE92DC-AFFE-429D-AFD5-BDB1154E41C0}">
            <xm:f>Werte!$E$4</xm:f>
            <x14:dxf>
              <fill>
                <patternFill>
                  <bgColor rgb="FFFFFF99"/>
                </patternFill>
              </fill>
            </x14:dxf>
          </x14:cfRule>
          <x14:cfRule type="cellIs" priority="36" operator="equal" id="{A3183B33-6500-444E-8BAA-F39849FCC22E}">
            <xm:f>Werte!$E$6</xm:f>
            <x14:dxf>
              <fill>
                <patternFill>
                  <bgColor theme="4" tint="-0.24994659260841701"/>
                </patternFill>
              </fill>
            </x14:dxf>
          </x14:cfRule>
          <x14:cfRule type="cellIs" priority="37" operator="equal" id="{DC0C73CB-DFC8-4B7F-BAEE-51F38D3697B6}">
            <xm:f>Werte!$E$3</xm:f>
            <x14:dxf>
              <fill>
                <patternFill>
                  <bgColor theme="4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69D60792-D409-4484-A7EF-9D02CB3C947F}">
            <xm:f>(AND(I69=Werte!$E$9,Z69=""))</xm:f>
            <x14:dxf>
              <fill>
                <patternFill>
                  <bgColor rgb="FFFF6699"/>
                </patternFill>
              </fill>
            </x14:dxf>
          </x14:cfRule>
          <xm:sqref>Z69</xm:sqref>
        </x14:conditionalFormatting>
        <x14:conditionalFormatting xmlns:xm="http://schemas.microsoft.com/office/excel/2006/main">
          <x14:cfRule type="cellIs" priority="5" operator="equal" id="{B1105C7D-802A-4D2E-9117-09A5D69B5026}">
            <xm:f>Werte!$E$13</xm:f>
            <x14:dxf>
              <font>
                <b/>
                <i val="0"/>
                <strike val="0"/>
                <color theme="0"/>
              </font>
              <fill>
                <patternFill>
                  <bgColor rgb="FF990000"/>
                </patternFill>
              </fill>
            </x14:dxf>
          </x14:cfRule>
          <x14:cfRule type="cellIs" priority="6" operator="equal" id="{C96AA149-62F2-4144-976F-ED3274D61F2F}">
            <xm:f>Werte!$E$12</xm:f>
            <x14:dxf>
              <fill>
                <patternFill>
                  <bgColor rgb="FFFF0000"/>
                </patternFill>
              </fill>
            </x14:dxf>
          </x14:cfRule>
          <x14:cfRule type="cellIs" priority="7" operator="equal" id="{140CCB43-2C75-4E90-B334-5D5CE9E8EA3B}">
            <xm:f>Werte!$E$11</xm:f>
            <x14:dxf>
              <fill>
                <patternFill>
                  <bgColor rgb="FFFF6699"/>
                </patternFill>
              </fill>
            </x14:dxf>
          </x14:cfRule>
          <x14:cfRule type="cellIs" priority="10" operator="equal" id="{036A1EDE-B69A-429B-B0D5-FE110799B4D7}">
            <xm:f>Werte!$E$10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cellIs" priority="11" operator="equal" id="{E77A5119-D309-43EA-844B-8E28F34BBC36}">
            <xm:f>Werte!$E$9</xm:f>
            <x14:dxf>
              <fill>
                <patternFill>
                  <bgColor rgb="FF99FF99"/>
                </patternFill>
              </fill>
            </x14:dxf>
          </x14:cfRule>
          <x14:cfRule type="cellIs" priority="12" operator="equal" id="{398F1560-F6D7-41AF-B8CF-08509637E60A}">
            <xm:f>Werte!$E$8</xm:f>
            <x14:dxf>
              <fill>
                <patternFill>
                  <bgColor rgb="FFFF9900"/>
                </patternFill>
              </fill>
            </x14:dxf>
          </x14:cfRule>
          <x14:cfRule type="cellIs" priority="13" operator="equal" id="{CB4DE512-221A-4952-AEE7-E950C53E8D6C}">
            <xm:f>Werte!$E$7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14" operator="equal" id="{9E5E8AB6-CB14-41A9-96C7-C96078C3D213}">
            <xm:f>Werte!$E$5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802AF0F-D58C-4429-B15C-318C5C56F539}">
            <xm:f>Werte!$E$4</xm:f>
            <x14:dxf>
              <fill>
                <patternFill>
                  <bgColor rgb="FFFFFF99"/>
                </patternFill>
              </fill>
            </x14:dxf>
          </x14:cfRule>
          <x14:cfRule type="cellIs" priority="16" operator="equal" id="{D9D8C06C-3F4B-4E63-8F15-61B4107E4412}">
            <xm:f>Werte!$E$6</xm:f>
            <x14:dxf>
              <fill>
                <patternFill>
                  <bgColor theme="4" tint="-0.24994659260841701"/>
                </patternFill>
              </fill>
            </x14:dxf>
          </x14:cfRule>
          <x14:cfRule type="cellIs" priority="17" operator="equal" id="{AABF8432-9036-4D42-8C36-D10220C08DAD}">
            <xm:f>Werte!$E$3</xm:f>
            <x14:dxf>
              <fill>
                <patternFill>
                  <bgColor theme="4"/>
                </patternFill>
              </fill>
            </x14:dxf>
          </x14:cfRule>
          <xm:sqref>I69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Werte!$C$3:$C$4</xm:f>
          </x14:formula1>
          <xm:sqref>X3:X100 X106:X1048576</xm:sqref>
        </x14:dataValidation>
        <x14:dataValidation type="list" allowBlank="1" showInputMessage="1" showErrorMessage="1">
          <x14:formula1>
            <xm:f>Werte!#REF!</xm:f>
          </x14:formula1>
          <xm:sqref>X101:X105</xm:sqref>
        </x14:dataValidation>
        <x14:dataValidation type="list" allowBlank="1" showInputMessage="1" showErrorMessage="1">
          <x14:formula1>
            <xm:f>Werte!$A$3:$A$10</xm:f>
          </x14:formula1>
          <xm:sqref>G3:G1048576</xm:sqref>
        </x14:dataValidation>
        <x14:dataValidation type="list" showInputMessage="1" showErrorMessage="1">
          <x14:formula1>
            <xm:f>Werte!$E$2:$E$13</xm:f>
          </x14:formula1>
          <xm:sqref>I1001:I1048576</xm:sqref>
        </x14:dataValidation>
        <x14:dataValidation type="list" allowBlank="1" showInputMessage="1" showErrorMessage="1">
          <x14:formula1>
            <xm:f>Werte!$L$3:$L$4</xm:f>
          </x14:formula1>
          <xm:sqref>C3:C1048576</xm:sqref>
        </x14:dataValidation>
        <x14:dataValidation type="list" allowBlank="1" showInputMessage="1" showErrorMessage="1">
          <x14:formula1>
            <xm:f>Werte!$J$3:$J$31</xm:f>
          </x14:formula1>
          <xm:sqref>F1:F1048576</xm:sqref>
        </x14:dataValidation>
        <x14:dataValidation type="list" showInputMessage="1" showErrorMessage="1">
          <x14:formula1>
            <xm:f>Werte!$E$2:$E$14</xm:f>
          </x14:formula1>
          <xm:sqref>I139:I1000 I3:I138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E18" sqref="E18"/>
    </sheetView>
  </sheetViews>
  <sheetFormatPr baseColWidth="10" defaultRowHeight="15" x14ac:dyDescent="0.25"/>
  <cols>
    <col min="1" max="1" width="17.85546875" customWidth="1"/>
    <col min="5" max="5" width="15.5703125" customWidth="1"/>
    <col min="10" max="10" width="20.42578125" customWidth="1"/>
    <col min="11" max="11" width="3.28515625" customWidth="1"/>
  </cols>
  <sheetData>
    <row r="1" spans="1:12" x14ac:dyDescent="0.25">
      <c r="A1" t="s">
        <v>10</v>
      </c>
      <c r="C1" t="s">
        <v>14</v>
      </c>
    </row>
    <row r="3" spans="1:12" x14ac:dyDescent="0.25">
      <c r="A3" t="s">
        <v>7</v>
      </c>
      <c r="C3" t="s">
        <v>16</v>
      </c>
      <c r="E3" t="s">
        <v>24</v>
      </c>
      <c r="J3" t="s">
        <v>73</v>
      </c>
      <c r="L3" t="s">
        <v>97</v>
      </c>
    </row>
    <row r="4" spans="1:12" x14ac:dyDescent="0.25">
      <c r="A4" t="s">
        <v>3</v>
      </c>
      <c r="C4" t="s">
        <v>15</v>
      </c>
      <c r="E4" t="s">
        <v>25</v>
      </c>
      <c r="F4" t="s">
        <v>31</v>
      </c>
      <c r="J4" t="s">
        <v>74</v>
      </c>
      <c r="L4" t="s">
        <v>96</v>
      </c>
    </row>
    <row r="5" spans="1:12" x14ac:dyDescent="0.25">
      <c r="A5" t="s">
        <v>4</v>
      </c>
      <c r="E5" t="s">
        <v>26</v>
      </c>
      <c r="J5" t="s">
        <v>75</v>
      </c>
    </row>
    <row r="6" spans="1:12" x14ac:dyDescent="0.25">
      <c r="A6" t="s">
        <v>5</v>
      </c>
      <c r="E6" t="s">
        <v>27</v>
      </c>
      <c r="J6" t="s">
        <v>76</v>
      </c>
    </row>
    <row r="7" spans="1:12" x14ac:dyDescent="0.25">
      <c r="A7" t="s">
        <v>6</v>
      </c>
      <c r="E7" t="s">
        <v>28</v>
      </c>
      <c r="J7" t="s">
        <v>77</v>
      </c>
    </row>
    <row r="8" spans="1:12" x14ac:dyDescent="0.25">
      <c r="A8" t="s">
        <v>9</v>
      </c>
      <c r="E8" t="s">
        <v>29</v>
      </c>
      <c r="J8" t="s">
        <v>78</v>
      </c>
    </row>
    <row r="9" spans="1:12" x14ac:dyDescent="0.25">
      <c r="A9" t="s">
        <v>8</v>
      </c>
      <c r="E9" t="s">
        <v>30</v>
      </c>
      <c r="J9" t="s">
        <v>79</v>
      </c>
    </row>
    <row r="10" spans="1:12" x14ac:dyDescent="0.25">
      <c r="A10" t="s">
        <v>41</v>
      </c>
      <c r="E10" t="s">
        <v>32</v>
      </c>
      <c r="J10" t="s">
        <v>80</v>
      </c>
    </row>
    <row r="11" spans="1:12" x14ac:dyDescent="0.25">
      <c r="E11" t="s">
        <v>45</v>
      </c>
      <c r="J11" t="s">
        <v>81</v>
      </c>
    </row>
    <row r="12" spans="1:12" x14ac:dyDescent="0.25">
      <c r="E12" t="s">
        <v>46</v>
      </c>
      <c r="J12" t="s">
        <v>82</v>
      </c>
    </row>
    <row r="13" spans="1:12" x14ac:dyDescent="0.25">
      <c r="E13" t="s">
        <v>47</v>
      </c>
      <c r="J13" t="s">
        <v>83</v>
      </c>
    </row>
    <row r="14" spans="1:12" x14ac:dyDescent="0.25">
      <c r="E14" t="s">
        <v>437</v>
      </c>
      <c r="J14" t="s">
        <v>84</v>
      </c>
    </row>
    <row r="15" spans="1:12" x14ac:dyDescent="0.25">
      <c r="J15" t="s">
        <v>85</v>
      </c>
    </row>
    <row r="16" spans="1:12" x14ac:dyDescent="0.25">
      <c r="J16" t="s">
        <v>59</v>
      </c>
    </row>
    <row r="17" spans="10:10" x14ac:dyDescent="0.25">
      <c r="J17" t="s">
        <v>86</v>
      </c>
    </row>
    <row r="18" spans="10:10" x14ac:dyDescent="0.25">
      <c r="J18" t="s">
        <v>51</v>
      </c>
    </row>
    <row r="19" spans="10:10" x14ac:dyDescent="0.25">
      <c r="J19" t="s">
        <v>87</v>
      </c>
    </row>
    <row r="20" spans="10:10" x14ac:dyDescent="0.25">
      <c r="J20" t="s">
        <v>88</v>
      </c>
    </row>
    <row r="21" spans="10:10" x14ac:dyDescent="0.25">
      <c r="J21" t="s">
        <v>89</v>
      </c>
    </row>
    <row r="22" spans="10:10" x14ac:dyDescent="0.25">
      <c r="J22" t="s">
        <v>90</v>
      </c>
    </row>
    <row r="23" spans="10:10" x14ac:dyDescent="0.25">
      <c r="J23" t="s">
        <v>91</v>
      </c>
    </row>
    <row r="24" spans="10:10" x14ac:dyDescent="0.25">
      <c r="J24" t="s">
        <v>92</v>
      </c>
    </row>
    <row r="25" spans="10:10" x14ac:dyDescent="0.25">
      <c r="J25" t="s">
        <v>93</v>
      </c>
    </row>
    <row r="26" spans="10:10" x14ac:dyDescent="0.25">
      <c r="J26" t="s">
        <v>94</v>
      </c>
    </row>
    <row r="27" spans="10:10" x14ac:dyDescent="0.25">
      <c r="J27" t="s">
        <v>95</v>
      </c>
    </row>
    <row r="28" spans="10:10" x14ac:dyDescent="0.25">
      <c r="J28" t="s">
        <v>114</v>
      </c>
    </row>
    <row r="29" spans="10:10" x14ac:dyDescent="0.25">
      <c r="J29" t="s">
        <v>115</v>
      </c>
    </row>
    <row r="30" spans="10:10" x14ac:dyDescent="0.25">
      <c r="J30" t="s">
        <v>412</v>
      </c>
    </row>
    <row r="31" spans="10:10" x14ac:dyDescent="0.25">
      <c r="J31" t="s">
        <v>41</v>
      </c>
    </row>
  </sheetData>
  <sheetProtection algorithmName="SHA-512" hashValue="VRy+8JfFtLw0YRNfyIKr4lEFwnBzfGJFLFRFyD8cZsnK5E5V4Jo7OMHNIXFwdpS6JDFMG747WqV0+lqInFewOg==" saltValue="h61H1z/SraTyyvZYkpuhA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21" sqref="G21"/>
    </sheetView>
  </sheetViews>
  <sheetFormatPr baseColWidth="10" defaultRowHeight="15" x14ac:dyDescent="0.25"/>
  <cols>
    <col min="1" max="1" width="16.7109375" customWidth="1"/>
    <col min="2" max="2" width="20.85546875" customWidth="1"/>
    <col min="5" max="5" width="16.28515625" customWidth="1"/>
  </cols>
  <sheetData>
    <row r="1" spans="1:5" x14ac:dyDescent="0.25">
      <c r="A1" s="86"/>
      <c r="B1" s="86"/>
      <c r="C1" s="86"/>
      <c r="D1" s="86"/>
      <c r="E1" s="89" t="s">
        <v>123</v>
      </c>
    </row>
    <row r="2" spans="1:5" x14ac:dyDescent="0.25">
      <c r="A2" s="79" t="s">
        <v>120</v>
      </c>
      <c r="B2" s="80" t="s">
        <v>121</v>
      </c>
      <c r="C2" s="81">
        <v>3190</v>
      </c>
      <c r="D2" s="82"/>
      <c r="E2" s="81">
        <v>3190</v>
      </c>
    </row>
    <row r="3" spans="1:5" x14ac:dyDescent="0.25">
      <c r="A3" s="82"/>
      <c r="B3" s="83" t="s">
        <v>122</v>
      </c>
      <c r="C3" s="84"/>
      <c r="D3" s="82"/>
      <c r="E3" s="85"/>
    </row>
    <row r="4" spans="1:5" x14ac:dyDescent="0.25">
      <c r="A4" s="82"/>
      <c r="B4" s="82"/>
      <c r="C4" s="84"/>
      <c r="D4" s="82"/>
      <c r="E4" s="85"/>
    </row>
    <row r="5" spans="1:5" x14ac:dyDescent="0.25">
      <c r="A5" s="72" t="s">
        <v>116</v>
      </c>
      <c r="B5" s="73" t="s">
        <v>117</v>
      </c>
      <c r="C5" s="74">
        <v>3158.24</v>
      </c>
      <c r="D5" s="75"/>
      <c r="E5" s="76"/>
    </row>
    <row r="6" spans="1:5" x14ac:dyDescent="0.25">
      <c r="A6" s="75"/>
      <c r="B6" s="73" t="s">
        <v>118</v>
      </c>
      <c r="C6" s="74">
        <v>13.1</v>
      </c>
      <c r="D6" s="75"/>
      <c r="E6" s="76"/>
    </row>
    <row r="7" spans="1:5" x14ac:dyDescent="0.25">
      <c r="A7" s="75"/>
      <c r="B7" s="77" t="s">
        <v>119</v>
      </c>
      <c r="C7" s="78">
        <f>SUM(C5:C6)</f>
        <v>3171.3399999999997</v>
      </c>
      <c r="D7" s="75"/>
      <c r="E7" s="78">
        <v>3171.34</v>
      </c>
    </row>
    <row r="8" spans="1:5" x14ac:dyDescent="0.25">
      <c r="A8" s="75"/>
      <c r="B8" s="77"/>
      <c r="C8" s="78"/>
      <c r="D8" s="75"/>
      <c r="E8" s="78"/>
    </row>
    <row r="9" spans="1:5" x14ac:dyDescent="0.25">
      <c r="A9" s="96" t="s">
        <v>274</v>
      </c>
      <c r="B9" s="83" t="s">
        <v>117</v>
      </c>
      <c r="C9" s="95">
        <v>712.85</v>
      </c>
      <c r="D9" s="82"/>
      <c r="E9" s="81"/>
    </row>
    <row r="10" spans="1:5" x14ac:dyDescent="0.25">
      <c r="A10" s="82"/>
      <c r="B10" s="83" t="s">
        <v>118</v>
      </c>
      <c r="C10" s="95">
        <v>56.38</v>
      </c>
      <c r="D10" s="82"/>
      <c r="E10" s="81"/>
    </row>
    <row r="11" spans="1:5" x14ac:dyDescent="0.25">
      <c r="A11" s="82"/>
      <c r="B11" s="80" t="s">
        <v>119</v>
      </c>
      <c r="C11" s="81">
        <f>SUM(C9:C10)</f>
        <v>769.23</v>
      </c>
      <c r="D11" s="82"/>
      <c r="E11" s="81">
        <f>C11</f>
        <v>769.23</v>
      </c>
    </row>
    <row r="12" spans="1:5" x14ac:dyDescent="0.25">
      <c r="A12" s="82"/>
      <c r="B12" s="80"/>
      <c r="C12" s="81"/>
      <c r="D12" s="82"/>
      <c r="E12" s="81"/>
    </row>
    <row r="13" spans="1:5" x14ac:dyDescent="0.25">
      <c r="A13" s="72" t="s">
        <v>436</v>
      </c>
      <c r="B13" s="73" t="s">
        <v>117</v>
      </c>
      <c r="C13" s="78">
        <v>294.02</v>
      </c>
      <c r="D13" s="75"/>
      <c r="E13" s="78"/>
    </row>
    <row r="14" spans="1:5" x14ac:dyDescent="0.25">
      <c r="A14" s="75"/>
      <c r="B14" s="73" t="s">
        <v>118</v>
      </c>
      <c r="C14" s="78">
        <v>425.28</v>
      </c>
      <c r="D14" s="75"/>
      <c r="E14" s="78"/>
    </row>
    <row r="15" spans="1:5" x14ac:dyDescent="0.25">
      <c r="A15" s="75"/>
      <c r="B15" s="77" t="s">
        <v>119</v>
      </c>
      <c r="C15" s="78">
        <f>SUM(C13:C14)</f>
        <v>719.3</v>
      </c>
      <c r="D15" s="75"/>
      <c r="E15" s="78">
        <f>C15</f>
        <v>719.3</v>
      </c>
    </row>
    <row r="16" spans="1:5" x14ac:dyDescent="0.25">
      <c r="A16" s="75"/>
      <c r="B16" s="77"/>
      <c r="C16" s="78"/>
      <c r="D16" s="75"/>
      <c r="E16" s="78"/>
    </row>
    <row r="17" spans="1:5" x14ac:dyDescent="0.25">
      <c r="A17" s="82"/>
      <c r="B17" s="80"/>
      <c r="C17" s="81"/>
      <c r="D17" s="82"/>
      <c r="E17" s="81"/>
    </row>
    <row r="18" spans="1:5" x14ac:dyDescent="0.25">
      <c r="A18" s="82"/>
      <c r="B18" s="80"/>
      <c r="C18" s="81"/>
      <c r="D18" s="82"/>
      <c r="E18" s="81"/>
    </row>
    <row r="19" spans="1:5" x14ac:dyDescent="0.25">
      <c r="A19" s="82"/>
      <c r="B19" s="80"/>
      <c r="C19" s="81"/>
      <c r="D19" s="82"/>
      <c r="E19" s="81"/>
    </row>
    <row r="20" spans="1:5" x14ac:dyDescent="0.25">
      <c r="A20" s="82"/>
      <c r="B20" s="80"/>
      <c r="C20" s="81"/>
      <c r="D20" s="82"/>
      <c r="E20" s="81"/>
    </row>
    <row r="21" spans="1:5" x14ac:dyDescent="0.25">
      <c r="A21" s="75"/>
      <c r="B21" s="77"/>
      <c r="C21" s="78"/>
      <c r="D21" s="75"/>
      <c r="E21" s="78"/>
    </row>
    <row r="22" spans="1:5" x14ac:dyDescent="0.25">
      <c r="A22" s="75"/>
      <c r="B22" s="77"/>
      <c r="C22" s="78"/>
      <c r="D22" s="75"/>
      <c r="E22" s="78"/>
    </row>
    <row r="23" spans="1:5" x14ac:dyDescent="0.25">
      <c r="A23" s="75"/>
      <c r="B23" s="77"/>
      <c r="C23" s="78"/>
      <c r="D23" s="75"/>
      <c r="E23" s="78"/>
    </row>
    <row r="24" spans="1:5" x14ac:dyDescent="0.25">
      <c r="A24" s="75"/>
      <c r="B24" s="77"/>
      <c r="C24" s="78"/>
      <c r="D24" s="75"/>
      <c r="E24" s="78"/>
    </row>
    <row r="25" spans="1:5" x14ac:dyDescent="0.25">
      <c r="A25" s="88" t="s">
        <v>119</v>
      </c>
      <c r="B25" s="88"/>
      <c r="C25" s="88"/>
      <c r="D25" s="88"/>
      <c r="E25" s="87">
        <f>SUM(E2:E24)</f>
        <v>7849.87</v>
      </c>
    </row>
    <row r="26" spans="1:5" x14ac:dyDescent="0.25">
      <c r="B26" s="62"/>
      <c r="C26" s="62"/>
      <c r="D26" s="63"/>
      <c r="E26" s="63"/>
    </row>
    <row r="27" spans="1:5" x14ac:dyDescent="0.25">
      <c r="B27" s="64"/>
      <c r="C27" s="64"/>
      <c r="D27" s="63"/>
      <c r="E27" s="63"/>
    </row>
    <row r="28" spans="1:5" x14ac:dyDescent="0.25">
      <c r="B28" s="65"/>
      <c r="C28" s="65"/>
      <c r="D28" s="63"/>
      <c r="E28" s="63"/>
    </row>
    <row r="29" spans="1:5" x14ac:dyDescent="0.25">
      <c r="B29" s="65"/>
      <c r="C29" s="65"/>
      <c r="D29" s="63"/>
      <c r="E29" s="63"/>
    </row>
    <row r="30" spans="1:5" x14ac:dyDescent="0.25">
      <c r="B30" s="64"/>
      <c r="C30" s="64"/>
      <c r="D30" s="63"/>
      <c r="E30" s="63"/>
    </row>
    <row r="31" spans="1:5" x14ac:dyDescent="0.25">
      <c r="B31" s="62"/>
      <c r="C31" s="62"/>
      <c r="D31" s="63"/>
      <c r="E31" s="63"/>
    </row>
    <row r="32" spans="1:5" x14ac:dyDescent="0.25">
      <c r="B32" s="63"/>
      <c r="C32" s="63"/>
      <c r="D32" s="63"/>
      <c r="E32" s="63"/>
    </row>
    <row r="33" spans="2:5" x14ac:dyDescent="0.25">
      <c r="B33" s="63"/>
      <c r="C33" s="63"/>
      <c r="D33" s="63"/>
      <c r="E33" s="63"/>
    </row>
    <row r="34" spans="2:5" x14ac:dyDescent="0.25">
      <c r="B34" s="66"/>
      <c r="C34" s="63"/>
      <c r="D34" s="63"/>
      <c r="E34" s="63"/>
    </row>
    <row r="35" spans="2:5" x14ac:dyDescent="0.25">
      <c r="B35" s="63"/>
      <c r="C35" s="63"/>
      <c r="D35" s="63"/>
      <c r="E35" s="63"/>
    </row>
    <row r="36" spans="2:5" x14ac:dyDescent="0.25">
      <c r="B36" s="62"/>
      <c r="C36" s="62"/>
      <c r="D36" s="63"/>
      <c r="E36" s="63"/>
    </row>
  </sheetData>
  <sheetProtection algorithmName="SHA-512" hashValue="z2K6X0y/eqw60xdQAaac4+uS1GC2nyTiGmULUCR3k1K20AClfJTSP7EkZUJwBsDsw2tGafUvjSFiV3NmlQpINA==" saltValue="dJIJkmTYNHollEQGCFa5lQ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A13" workbookViewId="0">
      <selection activeCell="M5" sqref="M5"/>
    </sheetView>
  </sheetViews>
  <sheetFormatPr baseColWidth="10" defaultRowHeight="15" x14ac:dyDescent="0.25"/>
  <cols>
    <col min="1" max="1" width="5.7109375" customWidth="1"/>
    <col min="2" max="2" width="20.85546875" customWidth="1"/>
    <col min="3" max="3" width="7.5703125" customWidth="1"/>
    <col min="4" max="4" width="2.28515625" customWidth="1"/>
    <col min="5" max="5" width="6.85546875" customWidth="1"/>
    <col min="6" max="6" width="9.42578125" customWidth="1"/>
    <col min="7" max="7" width="21" customWidth="1"/>
  </cols>
  <sheetData>
    <row r="1" spans="2:16" ht="15.75" thickBot="1" x14ac:dyDescent="0.3"/>
    <row r="2" spans="2:16" x14ac:dyDescent="0.25">
      <c r="G2" s="114"/>
      <c r="H2" s="116" t="s">
        <v>368</v>
      </c>
      <c r="I2" s="116" t="s">
        <v>369</v>
      </c>
      <c r="J2" s="116" t="s">
        <v>370</v>
      </c>
      <c r="K2" s="116" t="s">
        <v>371</v>
      </c>
      <c r="L2" s="116" t="s">
        <v>372</v>
      </c>
      <c r="M2" s="116" t="s">
        <v>373</v>
      </c>
      <c r="N2" s="116" t="s">
        <v>374</v>
      </c>
      <c r="O2" s="116" t="s">
        <v>375</v>
      </c>
      <c r="P2" s="117" t="s">
        <v>376</v>
      </c>
    </row>
    <row r="3" spans="2:16" x14ac:dyDescent="0.25">
      <c r="G3" s="115" t="s">
        <v>364</v>
      </c>
      <c r="H3" s="119">
        <v>21</v>
      </c>
      <c r="I3" s="119">
        <v>23</v>
      </c>
      <c r="J3" s="119">
        <v>44</v>
      </c>
      <c r="K3" s="119">
        <v>49</v>
      </c>
      <c r="L3" s="119">
        <v>58</v>
      </c>
      <c r="M3" s="119">
        <v>34</v>
      </c>
      <c r="N3" s="101">
        <f>COUNTIFS(Liste!H1:'Liste'!H2502,"&lt;="&amp;VALUE("31.1.2016"),Liste!H1:'Liste'!H2502,"&gt;="&amp;VALUE("1.1.2016"))</f>
        <v>72</v>
      </c>
      <c r="O3" s="101">
        <f>COUNTIFS(Liste!H1:'Liste'!H2502,"&lt;="&amp;VALUE("29.2.2016"),Liste!H1:'Liste'!H2502,"&gt;="&amp;VALUE("1.2.2016"))</f>
        <v>44</v>
      </c>
      <c r="P3" s="103">
        <f>COUNTIFS(Liste!H1:'Liste'!H2502,"&lt;="&amp;VALUE("31.3.2016"),Liste!H1:'Liste'!H2502,"&gt;="&amp;VALUE("1.3.2016"))</f>
        <v>28</v>
      </c>
    </row>
    <row r="4" spans="2:16" x14ac:dyDescent="0.25">
      <c r="G4" s="105" t="s">
        <v>365</v>
      </c>
      <c r="H4" s="119">
        <f>SUM(H13:H19)</f>
        <v>15</v>
      </c>
      <c r="I4" s="119">
        <f t="shared" ref="I4:P4" si="0">SUM(I13:I19)</f>
        <v>16</v>
      </c>
      <c r="J4" s="119">
        <f t="shared" si="0"/>
        <v>31</v>
      </c>
      <c r="K4" s="119">
        <f t="shared" si="0"/>
        <v>37</v>
      </c>
      <c r="L4" s="119">
        <f t="shared" si="0"/>
        <v>36</v>
      </c>
      <c r="M4" s="119">
        <f t="shared" si="0"/>
        <v>14</v>
      </c>
      <c r="N4" s="119">
        <f t="shared" si="0"/>
        <v>27</v>
      </c>
      <c r="O4" s="119">
        <f t="shared" si="0"/>
        <v>11</v>
      </c>
      <c r="P4" s="119">
        <f t="shared" si="0"/>
        <v>4</v>
      </c>
    </row>
    <row r="5" spans="2:16" x14ac:dyDescent="0.25">
      <c r="G5" s="120" t="s">
        <v>366</v>
      </c>
      <c r="H5" s="119">
        <f>SUM(H9:H12)</f>
        <v>6</v>
      </c>
      <c r="I5" s="119">
        <f t="shared" ref="I5:P5" si="1">SUM(I9:I12)</f>
        <v>7</v>
      </c>
      <c r="J5" s="119">
        <f t="shared" si="1"/>
        <v>13</v>
      </c>
      <c r="K5" s="119">
        <f t="shared" si="1"/>
        <v>12</v>
      </c>
      <c r="L5" s="119">
        <f t="shared" si="1"/>
        <v>22</v>
      </c>
      <c r="M5" s="119">
        <f t="shared" si="1"/>
        <v>20</v>
      </c>
      <c r="N5" s="119">
        <f t="shared" si="1"/>
        <v>45</v>
      </c>
      <c r="O5" s="119">
        <f t="shared" si="1"/>
        <v>33</v>
      </c>
      <c r="P5" s="119">
        <f t="shared" si="1"/>
        <v>24</v>
      </c>
    </row>
    <row r="6" spans="2:16" x14ac:dyDescent="0.25">
      <c r="G6" s="121"/>
      <c r="H6" s="118" t="s">
        <v>368</v>
      </c>
      <c r="I6" s="118" t="s">
        <v>369</v>
      </c>
      <c r="J6" s="118" t="s">
        <v>370</v>
      </c>
      <c r="K6" s="118" t="s">
        <v>371</v>
      </c>
      <c r="L6" s="118" t="s">
        <v>372</v>
      </c>
      <c r="M6" s="118" t="s">
        <v>373</v>
      </c>
      <c r="N6" s="118" t="s">
        <v>374</v>
      </c>
      <c r="O6" s="118" t="s">
        <v>375</v>
      </c>
      <c r="P6" s="122" t="s">
        <v>376</v>
      </c>
    </row>
    <row r="7" spans="2:16" ht="15.75" thickBot="1" x14ac:dyDescent="0.3">
      <c r="G7" s="106" t="s">
        <v>367</v>
      </c>
      <c r="H7" s="123">
        <f>H4/H3</f>
        <v>0.7142857142857143</v>
      </c>
      <c r="I7" s="123">
        <f t="shared" ref="I7:P7" si="2">I4/I3</f>
        <v>0.69565217391304346</v>
      </c>
      <c r="J7" s="123">
        <f t="shared" si="2"/>
        <v>0.70454545454545459</v>
      </c>
      <c r="K7" s="123">
        <f t="shared" si="2"/>
        <v>0.75510204081632648</v>
      </c>
      <c r="L7" s="123">
        <f t="shared" si="2"/>
        <v>0.62068965517241381</v>
      </c>
      <c r="M7" s="123">
        <f t="shared" si="2"/>
        <v>0.41176470588235292</v>
      </c>
      <c r="N7" s="123">
        <f t="shared" si="2"/>
        <v>0.375</v>
      </c>
      <c r="O7" s="123">
        <f t="shared" si="2"/>
        <v>0.25</v>
      </c>
      <c r="P7" s="104">
        <f t="shared" si="2"/>
        <v>0.14285714285714285</v>
      </c>
    </row>
    <row r="8" spans="2:16" ht="15.75" thickBot="1" x14ac:dyDescent="0.3">
      <c r="B8" s="133"/>
      <c r="C8" s="134">
        <v>2015</v>
      </c>
      <c r="D8" s="134"/>
      <c r="E8" s="135">
        <v>2016</v>
      </c>
    </row>
    <row r="9" spans="2:16" x14ac:dyDescent="0.25">
      <c r="B9" s="131" t="s">
        <v>24</v>
      </c>
      <c r="C9" s="101">
        <v>3</v>
      </c>
      <c r="D9" s="101"/>
      <c r="E9" s="103">
        <f>COUNTIF(Liste!I3:'Liste'!I2002,B9)</f>
        <v>1</v>
      </c>
      <c r="H9" s="124">
        <v>1</v>
      </c>
      <c r="I9" s="125">
        <v>0</v>
      </c>
      <c r="J9" s="125">
        <v>0</v>
      </c>
      <c r="K9" s="125">
        <v>0</v>
      </c>
      <c r="L9" s="125">
        <v>2</v>
      </c>
      <c r="M9" s="203">
        <v>0</v>
      </c>
      <c r="N9" s="199">
        <f>COUNTIFS(Liste!H1:'Liste'!H2502,"&lt;="&amp;VALUE("31.1.2016"),Liste!H1:'Liste'!H2502,"&gt;="&amp;VALUE("1.1.2016"),Liste!I1:'Liste'!I2502,B9)</f>
        <v>1</v>
      </c>
      <c r="O9" s="126">
        <f>COUNTIFS(Liste!H1:'Liste'!H2502,"&lt;="&amp;VALUE("29.2.2016"),Liste!H1:'Liste'!H2502,"&gt;="&amp;VALUE("1.2.2016"),Liste!I1:'Liste'!I2502,B9)</f>
        <v>0</v>
      </c>
      <c r="P9" s="102">
        <f>COUNTIFS(Liste!H1:'Liste'!H2502,"&lt;="&amp;VALUE("31.3.2016"),Liste!H1:'Liste'!H2502,"&gt;="&amp;VALUE("1.3.2016"),Liste!I1:'Liste'!I2502,B9)</f>
        <v>0</v>
      </c>
    </row>
    <row r="10" spans="2:16" x14ac:dyDescent="0.25">
      <c r="B10" s="107" t="s">
        <v>25</v>
      </c>
      <c r="C10" s="101">
        <v>20</v>
      </c>
      <c r="D10" s="101"/>
      <c r="E10" s="103">
        <f>COUNTIF(Liste!I3:'Liste'!I2002,B10)</f>
        <v>48</v>
      </c>
      <c r="G10" s="204" t="s">
        <v>378</v>
      </c>
      <c r="H10" s="127">
        <v>1</v>
      </c>
      <c r="I10" s="119">
        <v>0</v>
      </c>
      <c r="J10" s="119">
        <v>2</v>
      </c>
      <c r="K10" s="119">
        <v>5</v>
      </c>
      <c r="L10" s="119">
        <v>4</v>
      </c>
      <c r="M10" s="197">
        <v>8</v>
      </c>
      <c r="N10" s="168">
        <f>COUNTIFS(Liste!H1:'Liste'!H2502,"&lt;="&amp;VALUE("31.1.2016"),Liste!H1:'Liste'!H2502,"&gt;="&amp;VALUE("1.1.2016"),Liste!I1:'Liste'!I2502,B10)</f>
        <v>16</v>
      </c>
      <c r="O10" s="101">
        <f>COUNTIFS(Liste!H1:'Liste'!H2502,"&lt;="&amp;VALUE("29.2.2016"),Liste!H1:'Liste'!H2502,"&gt;="&amp;VALUE("1.2.2016"),Liste!I1:'Liste'!I2502,B10)</f>
        <v>14</v>
      </c>
      <c r="P10" s="103">
        <f>COUNTIFS(Liste!H1:'Liste'!H2502,"&lt;="&amp;VALUE("31.3.2016"),Liste!H1:'Liste'!H2502,"&gt;="&amp;VALUE("1.3.2016"),Liste!I1:'Liste'!I2502,B10)</f>
        <v>18</v>
      </c>
    </row>
    <row r="11" spans="2:16" x14ac:dyDescent="0.25">
      <c r="B11" s="108" t="s">
        <v>26</v>
      </c>
      <c r="C11" s="101">
        <v>20</v>
      </c>
      <c r="D11" s="101"/>
      <c r="E11" s="103">
        <f>COUNTIF(Liste!I3:'Liste'!I2002,B11)</f>
        <v>36</v>
      </c>
      <c r="G11" s="204"/>
      <c r="H11" s="127">
        <v>1</v>
      </c>
      <c r="I11" s="119">
        <v>3</v>
      </c>
      <c r="J11" s="119">
        <v>6</v>
      </c>
      <c r="K11" s="119">
        <v>1</v>
      </c>
      <c r="L11" s="119">
        <v>6</v>
      </c>
      <c r="M11" s="197">
        <v>3</v>
      </c>
      <c r="N11" s="168">
        <f>COUNTIFS(Liste!H1:'Liste'!H2502,"&lt;="&amp;VALUE("31.1.2016"),Liste!H1:'Liste'!H2502,"&gt;="&amp;VALUE("1.1.2016"),Liste!I1:'Liste'!I2502,B11)</f>
        <v>15</v>
      </c>
      <c r="O11" s="101">
        <f>COUNTIFS(Liste!H1:'Liste'!H2502,"&lt;="&amp;VALUE("29.2.2016"),Liste!H1:'Liste'!H2502,"&gt;="&amp;VALUE("1.2.2016"),Liste!I1:'Liste'!I2502,B11)</f>
        <v>15</v>
      </c>
      <c r="P11" s="103">
        <f>COUNTIFS(Liste!H1:'Liste'!H2502,"&lt;="&amp;VALUE("31.3.2016"),Liste!H1:'Liste'!H2502,"&gt;="&amp;VALUE("1.3.2016"),Liste!I1:'Liste'!I2502,B11)</f>
        <v>6</v>
      </c>
    </row>
    <row r="12" spans="2:16" ht="15.75" thickBot="1" x14ac:dyDescent="0.3">
      <c r="B12" s="128" t="s">
        <v>27</v>
      </c>
      <c r="C12" s="101">
        <v>38</v>
      </c>
      <c r="D12" s="101"/>
      <c r="E12" s="103">
        <f>COUNTIF(Liste!I3:'Liste'!I2002,B12)</f>
        <v>17</v>
      </c>
      <c r="G12" s="138"/>
      <c r="H12" s="139">
        <v>3</v>
      </c>
      <c r="I12" s="140">
        <v>4</v>
      </c>
      <c r="J12" s="140">
        <v>5</v>
      </c>
      <c r="K12" s="140">
        <v>6</v>
      </c>
      <c r="L12" s="140">
        <v>10</v>
      </c>
      <c r="M12" s="198">
        <v>9</v>
      </c>
      <c r="N12" s="175">
        <f>COUNTIFS(Liste!H1:'Liste'!H2502,"&lt;="&amp;VALUE("31.1.2016"),Liste!H1:'Liste'!H2502,"&gt;="&amp;VALUE("1.1.2016"),Liste!I1:'Liste'!I2502,B12)</f>
        <v>13</v>
      </c>
      <c r="O12" s="141">
        <f>COUNTIFS(Liste!H1:'Liste'!H2502,"&lt;="&amp;VALUE("29.2.2016"),Liste!H1:'Liste'!H2502,"&gt;="&amp;VALUE("1.2.2016"),Liste!I1:'Liste'!I2502,B12)</f>
        <v>4</v>
      </c>
      <c r="P12" s="142">
        <f>COUNTIFS(Liste!H1:'Liste'!H2502,"&lt;="&amp;VALUE("31.3.2016"),Liste!H1:'Liste'!H2502,"&gt;="&amp;VALUE("1.3.2016"),Liste!I1:'Liste'!I2502,B12)</f>
        <v>0</v>
      </c>
    </row>
    <row r="13" spans="2:16" x14ac:dyDescent="0.25">
      <c r="B13" s="129" t="s">
        <v>28</v>
      </c>
      <c r="C13" s="101">
        <v>4</v>
      </c>
      <c r="D13" s="101"/>
      <c r="E13" s="103">
        <f>COUNTIF(Liste!I3:'Liste'!I2002,B13)</f>
        <v>11</v>
      </c>
      <c r="G13" s="204" t="s">
        <v>123</v>
      </c>
      <c r="H13" s="146">
        <v>0</v>
      </c>
      <c r="I13" s="147">
        <v>1</v>
      </c>
      <c r="J13" s="147">
        <v>0</v>
      </c>
      <c r="K13" s="147">
        <v>0</v>
      </c>
      <c r="L13" s="147">
        <v>1</v>
      </c>
      <c r="M13" s="148">
        <v>1</v>
      </c>
      <c r="N13" s="200">
        <f>COUNTIFS(Liste!H1:'Liste'!H2502,"&lt;="&amp;VALUE("31.1.2016"),Liste!H1:'Liste'!H2502,"&gt;="&amp;VALUE("1.1.2016"),Liste!I1:'Liste'!I2502,B13)</f>
        <v>1</v>
      </c>
      <c r="O13" s="147">
        <f>COUNTIFS(Liste!H1:'Liste'!H2502,"&lt;="&amp;VALUE("29.2.2016"),Liste!H1:'Liste'!H2502,"&gt;="&amp;VALUE("1.2.2016"),Liste!I1:'Liste'!I2502,B13)</f>
        <v>6</v>
      </c>
      <c r="P13" s="148">
        <f>COUNTIFS(Liste!H1:'Liste'!H2502,"&lt;="&amp;VALUE("31.3.2016"),Liste!H1:'Liste'!H2502,"&gt;="&amp;VALUE("1.3.2016"),Liste!I1:'Liste'!I2502,B13)</f>
        <v>4</v>
      </c>
    </row>
    <row r="14" spans="2:16" x14ac:dyDescent="0.25">
      <c r="B14" s="109" t="s">
        <v>29</v>
      </c>
      <c r="C14" s="101">
        <v>6</v>
      </c>
      <c r="D14" s="101"/>
      <c r="E14" s="103">
        <f>COUNTIF(Liste!I3:'Liste'!I2002,B14)</f>
        <v>3</v>
      </c>
      <c r="G14" s="204"/>
      <c r="H14" s="149">
        <v>1</v>
      </c>
      <c r="I14" s="150">
        <v>0</v>
      </c>
      <c r="J14" s="150">
        <v>2</v>
      </c>
      <c r="K14" s="150">
        <v>0</v>
      </c>
      <c r="L14" s="150">
        <v>3</v>
      </c>
      <c r="M14" s="151">
        <v>0</v>
      </c>
      <c r="N14" s="201">
        <f>COUNTIFS(Liste!H1:'Liste'!H2502,"&lt;="&amp;VALUE("31.1.2016"),Liste!H1:'Liste'!H2502,"&gt;="&amp;VALUE("1.1.2016"),Liste!I1:'Liste'!I2502,B14)</f>
        <v>3</v>
      </c>
      <c r="O14" s="150">
        <f>COUNTIFS(Liste!H1:'Liste'!H2502,"&lt;="&amp;VALUE("29.2.2016"),Liste!H1:'Liste'!H2502,"&gt;="&amp;VALUE("1.2.2016"),Liste!I1:'Liste'!I2502,B14)</f>
        <v>0</v>
      </c>
      <c r="P14" s="151">
        <f>COUNTIFS(Liste!H1:'Liste'!H2502,"&lt;="&amp;VALUE("31.3.2016"),Liste!H1:'Liste'!H2502,"&gt;="&amp;VALUE("1.3.2016"),Liste!I1:'Liste'!I2502,B14)</f>
        <v>0</v>
      </c>
    </row>
    <row r="15" spans="2:16" x14ac:dyDescent="0.25">
      <c r="B15" s="110" t="s">
        <v>45</v>
      </c>
      <c r="C15" s="101">
        <v>3</v>
      </c>
      <c r="D15" s="101"/>
      <c r="E15" s="103">
        <f>COUNTIF(Liste!I3:'Liste'!I2002,B15)</f>
        <v>0</v>
      </c>
      <c r="G15" s="204"/>
      <c r="H15" s="149">
        <v>0</v>
      </c>
      <c r="I15" s="150">
        <v>1</v>
      </c>
      <c r="J15" s="150">
        <v>1</v>
      </c>
      <c r="K15" s="150">
        <v>0</v>
      </c>
      <c r="L15" s="150">
        <v>1</v>
      </c>
      <c r="M15" s="151">
        <v>0</v>
      </c>
      <c r="N15" s="201">
        <f>COUNTIFS(Liste!H1:'Liste'!H2502,"&lt;="&amp;VALUE("31.1.2016"),Liste!H1:'Liste'!H2502,"&gt;="&amp;VALUE("1.1.2016"),Liste!I1:'Liste'!I2502,B15)</f>
        <v>0</v>
      </c>
      <c r="O15" s="150">
        <f>COUNTIFS(Liste!H1:'Liste'!H2502,"&lt;="&amp;VALUE("29.2.2016"),Liste!H1:'Liste'!H2502,"&gt;="&amp;VALUE("1.2.2016"),Liste!I1:'Liste'!I2502,B15)</f>
        <v>0</v>
      </c>
      <c r="P15" s="151">
        <f>COUNTIFS(Liste!H1:'Liste'!H2502,"&lt;="&amp;VALUE("31.3.2016"),Liste!H1:'Liste'!H2502,"&gt;="&amp;VALUE("1.3.2016"),Liste!I1:'Liste'!I2502,B15)</f>
        <v>0</v>
      </c>
    </row>
    <row r="16" spans="2:16" x14ac:dyDescent="0.25">
      <c r="B16" s="111" t="s">
        <v>46</v>
      </c>
      <c r="C16" s="101">
        <v>0</v>
      </c>
      <c r="D16" s="101"/>
      <c r="E16" s="103">
        <f>COUNTIF(Liste!I3:'Liste'!I2002,B16)</f>
        <v>0</v>
      </c>
      <c r="G16" s="204"/>
      <c r="H16" s="149">
        <v>0</v>
      </c>
      <c r="I16" s="150">
        <v>0</v>
      </c>
      <c r="J16" s="150">
        <v>0</v>
      </c>
      <c r="K16" s="150">
        <v>0</v>
      </c>
      <c r="L16" s="150">
        <v>0</v>
      </c>
      <c r="M16" s="151">
        <v>0</v>
      </c>
      <c r="N16" s="201">
        <f>COUNTIFS(Liste!H1:'Liste'!H2502,"&lt;="&amp;VALUE("31.1.2016"),Liste!H1:'Liste'!H2502,"&gt;="&amp;VALUE("1.1.2016"),Liste!I1:'Liste'!I2502,B16)</f>
        <v>0</v>
      </c>
      <c r="O16" s="150">
        <f>COUNTIFS(Liste!H1:'Liste'!H2502,"&lt;="&amp;VALUE("29.2.2016"),Liste!H1:'Liste'!H2502,"&gt;="&amp;VALUE("1.2.2016"),Liste!I1:'Liste'!I2502,B16)</f>
        <v>0</v>
      </c>
      <c r="P16" s="151">
        <f>COUNTIFS(Liste!H1:'Liste'!H2502,"&lt;="&amp;VALUE("31.3.2016"),Liste!H1:'Liste'!H2502,"&gt;="&amp;VALUE("1.3.2016"),Liste!I1:'Liste'!I2502,B16)</f>
        <v>0</v>
      </c>
    </row>
    <row r="17" spans="2:16" x14ac:dyDescent="0.25">
      <c r="B17" s="112" t="s">
        <v>47</v>
      </c>
      <c r="C17" s="101">
        <v>0</v>
      </c>
      <c r="D17" s="101"/>
      <c r="E17" s="103">
        <f>COUNTIF(Liste!I3:'Liste'!I2002,B17)</f>
        <v>0</v>
      </c>
      <c r="G17" s="204" t="s">
        <v>379</v>
      </c>
      <c r="H17" s="149">
        <v>0</v>
      </c>
      <c r="I17" s="150">
        <v>0</v>
      </c>
      <c r="J17" s="150">
        <v>0</v>
      </c>
      <c r="K17" s="150">
        <v>0</v>
      </c>
      <c r="L17" s="150">
        <v>0</v>
      </c>
      <c r="M17" s="151">
        <v>0</v>
      </c>
      <c r="N17" s="201">
        <f>COUNTIFS(Liste!H1:'Liste'!H2502,"&lt;="&amp;VALUE("31.1.2016"),Liste!H1:'Liste'!H2502,"&gt;="&amp;VALUE("1.1.2016"),Liste!I1:'Liste'!I2502,B17)</f>
        <v>0</v>
      </c>
      <c r="O17" s="150">
        <f>COUNTIFS(Liste!H1:'Liste'!H2502,"&lt;="&amp;VALUE("29.2.2016"),Liste!H1:'Liste'!H2502,"&gt;="&amp;VALUE("1.2.2016"),Liste!I1:'Liste'!I2502,B17)</f>
        <v>0</v>
      </c>
      <c r="P17" s="151">
        <f>COUNTIFS(Liste!H1:'Liste'!H2502,"&lt;="&amp;VALUE("31.3.2016"),Liste!H1:'Liste'!H2502,"&gt;="&amp;VALUE("1.3.2016"),Liste!I1:'Liste'!I2502,B17)</f>
        <v>0</v>
      </c>
    </row>
    <row r="18" spans="2:16" x14ac:dyDescent="0.25">
      <c r="B18" s="113" t="s">
        <v>30</v>
      </c>
      <c r="C18" s="101">
        <v>22</v>
      </c>
      <c r="D18" s="101"/>
      <c r="E18" s="103">
        <f>COUNTIF(Liste!I3:'Liste'!I2002,B18)</f>
        <v>0</v>
      </c>
      <c r="G18" s="204"/>
      <c r="H18" s="149">
        <v>4</v>
      </c>
      <c r="I18" s="150">
        <v>0</v>
      </c>
      <c r="J18" s="150">
        <v>0</v>
      </c>
      <c r="K18" s="150">
        <v>4</v>
      </c>
      <c r="L18" s="150">
        <v>7</v>
      </c>
      <c r="M18" s="151">
        <v>6</v>
      </c>
      <c r="N18" s="201">
        <f>COUNTIFS(Liste!H1:'Liste'!H2502,"&lt;="&amp;VALUE("31.1.2016"),Liste!H1:'Liste'!H2502,"&gt;="&amp;VALUE("1.1.2016"),Liste!I1:'Liste'!I2502,B18)</f>
        <v>0</v>
      </c>
      <c r="O18" s="150">
        <f>COUNTIFS(Liste!H1:'Liste'!H2502,"&lt;="&amp;VALUE("29.2.2016"),Liste!H1:'Liste'!H2502,"&gt;="&amp;VALUE("1.2.2016"),Liste!I1:'Liste'!I2502,B18)</f>
        <v>0</v>
      </c>
      <c r="P18" s="151">
        <f>COUNTIFS(Liste!H1:'Liste'!H2502,"&lt;="&amp;VALUE("31.3.2016"),Liste!H1:'Liste'!H2502,"&gt;="&amp;VALUE("1.3.2016"),Liste!I1:'Liste'!I2502,B18)</f>
        <v>0</v>
      </c>
    </row>
    <row r="19" spans="2:16" ht="15.75" thickBot="1" x14ac:dyDescent="0.3">
      <c r="B19" s="130" t="s">
        <v>32</v>
      </c>
      <c r="C19" s="101">
        <v>122</v>
      </c>
      <c r="D19" s="101"/>
      <c r="E19" s="103">
        <f>COUNTIF(Liste!I3:'Liste'!I2002,B19)</f>
        <v>28</v>
      </c>
      <c r="G19" s="204"/>
      <c r="H19" s="152">
        <v>10</v>
      </c>
      <c r="I19" s="153">
        <v>14</v>
      </c>
      <c r="J19" s="153">
        <v>28</v>
      </c>
      <c r="K19" s="153">
        <v>33</v>
      </c>
      <c r="L19" s="153">
        <v>24</v>
      </c>
      <c r="M19" s="154">
        <v>7</v>
      </c>
      <c r="N19" s="202">
        <f>COUNTIFS(Liste!H1:'Liste'!H2502,"&lt;="&amp;VALUE("31.1.2016"),Liste!H1:'Liste'!H2502,"&gt;="&amp;VALUE("1.1.2016"),Liste!I1:'Liste'!I2502,B19)</f>
        <v>23</v>
      </c>
      <c r="O19" s="153">
        <f>COUNTIFS(Liste!H1:'Liste'!H2502,"&lt;="&amp;VALUE("29.2.2016"),Liste!H1:'Liste'!H2502,"&gt;="&amp;VALUE("1.2.2016"),Liste!I1:'Liste'!I2502,B19)</f>
        <v>5</v>
      </c>
      <c r="P19" s="154">
        <f>COUNTIFS(Liste!H1:'Liste'!H2502,"&lt;="&amp;VALUE("31.3.2016"),Liste!H1:'Liste'!H2502,"&gt;="&amp;VALUE("1.3.2016"),Liste!I1:'Liste'!I2502,B19)</f>
        <v>0</v>
      </c>
    </row>
    <row r="20" spans="2:16" ht="15.75" thickBot="1" x14ac:dyDescent="0.3">
      <c r="B20" s="143" t="s">
        <v>377</v>
      </c>
      <c r="C20" s="144"/>
      <c r="D20" s="144"/>
      <c r="E20" s="145">
        <f>COUNTIF(Liste!I3:'Liste'!I130,"")</f>
        <v>0</v>
      </c>
      <c r="G20" s="138" t="s">
        <v>378</v>
      </c>
    </row>
    <row r="22" spans="2:16" ht="15.75" thickBot="1" x14ac:dyDescent="0.3"/>
    <row r="23" spans="2:16" x14ac:dyDescent="0.25">
      <c r="B23" s="133"/>
      <c r="C23" s="134">
        <v>2015</v>
      </c>
      <c r="D23" s="134"/>
      <c r="E23" s="135">
        <v>2016</v>
      </c>
    </row>
    <row r="24" spans="2:16" x14ac:dyDescent="0.25">
      <c r="B24" s="132" t="s">
        <v>364</v>
      </c>
      <c r="C24" s="101">
        <v>238</v>
      </c>
      <c r="D24" s="101"/>
      <c r="E24" s="103">
        <f>SUM(E9:E20)</f>
        <v>144</v>
      </c>
    </row>
    <row r="25" spans="2:16" x14ac:dyDescent="0.25">
      <c r="B25" s="97" t="s">
        <v>365</v>
      </c>
      <c r="C25" s="101">
        <v>157</v>
      </c>
      <c r="D25" s="101"/>
      <c r="E25" s="103">
        <f>SUM(E13:E19)</f>
        <v>42</v>
      </c>
    </row>
    <row r="26" spans="2:16" x14ac:dyDescent="0.25">
      <c r="B26" s="98" t="s">
        <v>366</v>
      </c>
      <c r="C26" s="101">
        <v>81</v>
      </c>
      <c r="D26" s="101"/>
      <c r="E26" s="103">
        <f>SUM(E9:E12,E20)</f>
        <v>102</v>
      </c>
    </row>
    <row r="27" spans="2:16" x14ac:dyDescent="0.25">
      <c r="B27" s="99"/>
      <c r="C27" s="101"/>
      <c r="D27" s="101"/>
      <c r="E27" s="103"/>
    </row>
    <row r="28" spans="2:16" ht="15.75" thickBot="1" x14ac:dyDescent="0.3">
      <c r="B28" s="100" t="s">
        <v>367</v>
      </c>
      <c r="C28" s="136">
        <v>0.65966386554621848</v>
      </c>
      <c r="D28" s="136"/>
      <c r="E28" s="137">
        <f>E25/E24</f>
        <v>0.29166666666666669</v>
      </c>
    </row>
  </sheetData>
  <sheetProtection algorithmName="SHA-512" hashValue="AFmargxUd5UuGdXRY4l2Wd0K1SmIdQ1b+hchFgMIjIvh/ltXilkI37l54jJ/B80pOmSSZjsOnm+TzXoiWFN9Og==" saltValue="wXkp/rO94Cb5wRsuVcbTwA==" spinCount="100000" sheet="1" objects="1" scenarios="1"/>
  <mergeCells count="3">
    <mergeCell ref="G10:G11"/>
    <mergeCell ref="G13:G16"/>
    <mergeCell ref="G17:G19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5"/>
  <sheetViews>
    <sheetView topLeftCell="A31" workbookViewId="0">
      <selection activeCell="R17" sqref="R17"/>
    </sheetView>
  </sheetViews>
  <sheetFormatPr baseColWidth="10" defaultRowHeight="15" x14ac:dyDescent="0.25"/>
  <cols>
    <col min="1" max="1" width="20.140625" customWidth="1"/>
    <col min="15" max="15" width="21" customWidth="1"/>
  </cols>
  <sheetData>
    <row r="2" spans="1:16" ht="15.75" thickBot="1" x14ac:dyDescent="0.3"/>
    <row r="3" spans="1:16" ht="15.75" thickBot="1" x14ac:dyDescent="0.3">
      <c r="A3" s="170"/>
      <c r="B3" s="166" t="s">
        <v>374</v>
      </c>
      <c r="C3" s="164" t="s">
        <v>375</v>
      </c>
      <c r="D3" s="164" t="s">
        <v>376</v>
      </c>
      <c r="E3" s="164" t="s">
        <v>404</v>
      </c>
      <c r="F3" s="164" t="s">
        <v>405</v>
      </c>
      <c r="G3" s="164" t="s">
        <v>406</v>
      </c>
      <c r="H3" s="164" t="s">
        <v>368</v>
      </c>
      <c r="I3" s="164" t="s">
        <v>369</v>
      </c>
      <c r="J3" s="164" t="s">
        <v>370</v>
      </c>
      <c r="K3" s="164" t="s">
        <v>371</v>
      </c>
      <c r="L3" s="164" t="s">
        <v>372</v>
      </c>
      <c r="M3" s="171" t="s">
        <v>373</v>
      </c>
      <c r="N3" s="163" t="s">
        <v>119</v>
      </c>
      <c r="O3" s="165"/>
    </row>
    <row r="4" spans="1:16" x14ac:dyDescent="0.25">
      <c r="A4" s="181" t="str">
        <f>Werte!J3</f>
        <v>Büro</v>
      </c>
      <c r="B4" s="161">
        <f>COUNTIFS(Liste!H1:'Liste'!H2502,"&lt;="&amp;VALUE("31.1.2016"),Liste!H1:'Liste'!H2502,"&gt;="&amp;VALUE("1.1.2016"),Liste!F1:'Liste'!F2502,A4)</f>
        <v>2</v>
      </c>
      <c r="C4" s="161">
        <f>COUNTIFS(Liste!H1:'Liste'!H2502,"&lt;="&amp;VALUE("29.2.2016"),Liste!H1:'Liste'!H2502,"&gt;="&amp;VALUE("1.2.2016"),Liste!F1:'Liste'!F2502,A4)</f>
        <v>1</v>
      </c>
      <c r="D4" s="161">
        <f>COUNTIFS(Liste!H1:'Liste'!H2502,"&lt;="&amp;VALUE("31.3.2016"),Liste!H1:'Liste'!H2502,"&gt;="&amp;VALUE("1.3.2016"),Liste!F1:'Liste'!F2502,A4)</f>
        <v>0</v>
      </c>
      <c r="E4" s="161"/>
      <c r="F4" s="161"/>
      <c r="G4" s="161"/>
      <c r="H4" s="161"/>
      <c r="I4" s="161"/>
      <c r="J4" s="161"/>
      <c r="K4" s="161"/>
      <c r="L4" s="161"/>
      <c r="M4" s="161"/>
      <c r="N4" s="161">
        <f>SUM(B4:M4)</f>
        <v>3</v>
      </c>
      <c r="O4" s="162" t="str">
        <f>A4</f>
        <v>Büro</v>
      </c>
      <c r="P4">
        <f>N4</f>
        <v>3</v>
      </c>
    </row>
    <row r="5" spans="1:16" x14ac:dyDescent="0.25">
      <c r="A5" s="127" t="str">
        <f>Werte!J4</f>
        <v>Fanartikel</v>
      </c>
      <c r="B5" s="101">
        <f>COUNTIFS(Liste!H1:'Liste'!H2502,"&lt;="&amp;VALUE("31.1.2016"),Liste!H1:'Liste'!H2502,"&gt;="&amp;VALUE("1.1.2016"),Liste!F1:'Liste'!F2502,A5)</f>
        <v>10</v>
      </c>
      <c r="C5" s="101">
        <f>COUNTIFS(Liste!H1:'Liste'!H2502,"&lt;="&amp;VALUE("29.2.2016"),Liste!H1:'Liste'!H2502,"&gt;="&amp;VALUE("1.2.2016"),Liste!F1:'Liste'!F2502,A5)</f>
        <v>2</v>
      </c>
      <c r="D5" s="101">
        <f>COUNTIFS(Liste!H1:'Liste'!H2502,"&lt;="&amp;VALUE("31.3.2016"),Liste!H1:'Liste'!H2502,"&gt;="&amp;VALUE("1.3.2016"),Liste!F1:'Liste'!F2502,A5)</f>
        <v>4</v>
      </c>
      <c r="E5" s="101"/>
      <c r="F5" s="101"/>
      <c r="G5" s="101"/>
      <c r="H5" s="101"/>
      <c r="I5" s="101"/>
      <c r="J5" s="101"/>
      <c r="K5" s="101"/>
      <c r="L5" s="101"/>
      <c r="M5" s="101"/>
      <c r="N5" s="101">
        <f t="shared" ref="N5:N32" si="0">SUM(B5:M5)</f>
        <v>16</v>
      </c>
      <c r="O5" s="103" t="str">
        <f t="shared" ref="O5:O32" si="1">A5</f>
        <v>Fanartikel</v>
      </c>
      <c r="P5">
        <f t="shared" ref="P5:P32" si="2">N5</f>
        <v>16</v>
      </c>
    </row>
    <row r="6" spans="1:16" x14ac:dyDescent="0.25">
      <c r="A6" s="127" t="str">
        <f>Werte!J5</f>
        <v>Feuerzeuge</v>
      </c>
      <c r="B6" s="101">
        <f>COUNTIFS(Liste!H1:'Liste'!H2502,"&lt;="&amp;VALUE("31.1.2016"),Liste!H1:'Liste'!H2502,"&gt;="&amp;VALUE("1.1.2016"),Liste!F1:'Liste'!F2502,A6)</f>
        <v>0</v>
      </c>
      <c r="C6" s="101">
        <f>COUNTIFS(Liste!H1:'Liste'!H2502,"&lt;="&amp;VALUE("29.2.2016"),Liste!H1:'Liste'!H2502,"&gt;="&amp;VALUE("1.2.2016"),Liste!F1:'Liste'!F2502,A6)</f>
        <v>1</v>
      </c>
      <c r="D6" s="101">
        <f>COUNTIFS(Liste!H1:'Liste'!H2502,"&lt;="&amp;VALUE("31.3.2016"),Liste!H1:'Liste'!H2502,"&gt;="&amp;VALUE("1.3.2016"),Liste!F1:'Liste'!F2502,A6)</f>
        <v>1</v>
      </c>
      <c r="E6" s="101"/>
      <c r="F6" s="101"/>
      <c r="G6" s="101"/>
      <c r="H6" s="101"/>
      <c r="I6" s="101"/>
      <c r="J6" s="101"/>
      <c r="K6" s="101"/>
      <c r="L6" s="101"/>
      <c r="M6" s="101"/>
      <c r="N6" s="101">
        <f t="shared" si="0"/>
        <v>2</v>
      </c>
      <c r="O6" s="103" t="str">
        <f t="shared" si="1"/>
        <v>Feuerzeuge</v>
      </c>
      <c r="P6">
        <f t="shared" si="2"/>
        <v>2</v>
      </c>
    </row>
    <row r="7" spans="1:16" x14ac:dyDescent="0.25">
      <c r="A7" s="127" t="str">
        <f>Werte!J6</f>
        <v>Fleecejacken</v>
      </c>
      <c r="B7" s="101">
        <f>COUNTIFS(Liste!H1:'Liste'!H2502,"&lt;="&amp;VALUE("31.1.2016"),Liste!H1:'Liste'!H2502,"&gt;="&amp;VALUE("1.1.2016"),Liste!F1:'Liste'!F2502,A7)</f>
        <v>3</v>
      </c>
      <c r="C7" s="101">
        <f>COUNTIFS(Liste!H1:'Liste'!H2502,"&lt;="&amp;VALUE("29.2.2016"),Liste!H1:'Liste'!H2502,"&gt;="&amp;VALUE("1.2.2016"),Liste!F1:'Liste'!F2502,A7)</f>
        <v>4</v>
      </c>
      <c r="D7" s="101">
        <f>COUNTIFS(Liste!H1:'Liste'!H2502,"&lt;="&amp;VALUE("31.3.2016"),Liste!H1:'Liste'!H2502,"&gt;="&amp;VALUE("1.3.2016"),Liste!F1:'Liste'!F2502,A7)</f>
        <v>1</v>
      </c>
      <c r="E7" s="101"/>
      <c r="F7" s="101"/>
      <c r="G7" s="101"/>
      <c r="H7" s="101"/>
      <c r="I7" s="101"/>
      <c r="J7" s="101"/>
      <c r="K7" s="101"/>
      <c r="L7" s="101"/>
      <c r="M7" s="101"/>
      <c r="N7" s="101">
        <f t="shared" si="0"/>
        <v>8</v>
      </c>
      <c r="O7" s="103" t="str">
        <f t="shared" si="1"/>
        <v>Fleecejacken</v>
      </c>
      <c r="P7">
        <f t="shared" si="2"/>
        <v>8</v>
      </c>
    </row>
    <row r="8" spans="1:16" x14ac:dyDescent="0.25">
      <c r="A8" s="127" t="str">
        <f>Werte!J7</f>
        <v>Freizeit, Reise, Sport</v>
      </c>
      <c r="B8" s="101">
        <f>COUNTIFS(Liste!H1:'Liste'!H2502,"&lt;="&amp;VALUE("31.1.2016"),Liste!H1:'Liste'!H2502,"&gt;="&amp;VALUE("1.1.2016"),Liste!F1:'Liste'!F2502,A8)</f>
        <v>0</v>
      </c>
      <c r="C8" s="101">
        <f>COUNTIFS(Liste!H1:'Liste'!H2502,"&lt;="&amp;VALUE("29.2.2016"),Liste!H1:'Liste'!H2502,"&gt;="&amp;VALUE("1.2.2016"),Liste!F1:'Liste'!F2502,A8)</f>
        <v>2</v>
      </c>
      <c r="D8" s="101">
        <f>COUNTIFS(Liste!H1:'Liste'!H2502,"&lt;="&amp;VALUE("31.3.2016"),Liste!H1:'Liste'!H2502,"&gt;="&amp;VALUE("1.3.2016"),Liste!F1:'Liste'!F2502,A8)</f>
        <v>1</v>
      </c>
      <c r="E8" s="101"/>
      <c r="F8" s="101"/>
      <c r="G8" s="101"/>
      <c r="H8" s="101"/>
      <c r="I8" s="101"/>
      <c r="J8" s="101"/>
      <c r="K8" s="101"/>
      <c r="L8" s="101"/>
      <c r="M8" s="101"/>
      <c r="N8" s="101">
        <f t="shared" si="0"/>
        <v>3</v>
      </c>
      <c r="O8" s="103" t="str">
        <f t="shared" si="1"/>
        <v>Freizeit, Reise, Sport</v>
      </c>
      <c r="P8">
        <f t="shared" si="2"/>
        <v>3</v>
      </c>
    </row>
    <row r="9" spans="1:16" x14ac:dyDescent="0.25">
      <c r="A9" s="127" t="str">
        <f>Werte!J8</f>
        <v>Hemden</v>
      </c>
      <c r="B9" s="101">
        <f>COUNTIFS(Liste!H1:'Liste'!H2502,"&lt;="&amp;VALUE("31.1.2016"),Liste!H1:'Liste'!H2502,"&gt;="&amp;VALUE("1.1.2016"),Liste!F1:'Liste'!F2502,A9)</f>
        <v>3</v>
      </c>
      <c r="C9" s="101">
        <f>COUNTIFS(Liste!H1:'Liste'!H2502,"&lt;="&amp;VALUE("29.2.2016"),Liste!H1:'Liste'!H2502,"&gt;="&amp;VALUE("1.2.2016"),Liste!F1:'Liste'!F2502,A9)</f>
        <v>1</v>
      </c>
      <c r="D9" s="101">
        <f>COUNTIFS(Liste!H1:'Liste'!H2502,"&lt;="&amp;VALUE("31.3.2016"),Liste!H1:'Liste'!H2502,"&gt;="&amp;VALUE("1.3.2016"),Liste!F1:'Liste'!F2502,A9)</f>
        <v>0</v>
      </c>
      <c r="E9" s="101"/>
      <c r="F9" s="101"/>
      <c r="G9" s="101"/>
      <c r="H9" s="101"/>
      <c r="I9" s="101"/>
      <c r="J9" s="101"/>
      <c r="K9" s="101"/>
      <c r="L9" s="101"/>
      <c r="M9" s="101"/>
      <c r="N9" s="101">
        <f t="shared" si="0"/>
        <v>4</v>
      </c>
      <c r="O9" s="103" t="str">
        <f t="shared" si="1"/>
        <v>Hemden</v>
      </c>
      <c r="P9">
        <f t="shared" si="2"/>
        <v>4</v>
      </c>
    </row>
    <row r="10" spans="1:16" x14ac:dyDescent="0.25">
      <c r="A10" s="127" t="str">
        <f>Werte!J9</f>
        <v>Home &amp; Living</v>
      </c>
      <c r="B10" s="101">
        <f>COUNTIFS(Liste!H1:'Liste'!H2502,"&lt;="&amp;VALUE("31.1.2016"),Liste!H1:'Liste'!H2502,"&gt;="&amp;VALUE("1.1.2016"),Liste!F1:'Liste'!F2502,A10)</f>
        <v>2</v>
      </c>
      <c r="C10" s="101">
        <f>COUNTIFS(Liste!H1:'Liste'!H2502,"&lt;="&amp;VALUE("29.2.2016"),Liste!H1:'Liste'!H2502,"&gt;="&amp;VALUE("1.2.2016"),Liste!F1:'Liste'!F2502,A10)</f>
        <v>0</v>
      </c>
      <c r="D10" s="101">
        <f>COUNTIFS(Liste!H1:'Liste'!H2502,"&lt;="&amp;VALUE("31.3.2016"),Liste!H1:'Liste'!H2502,"&gt;="&amp;VALUE("1.3.2016"),Liste!F1:'Liste'!F2502,A10)</f>
        <v>0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>
        <f t="shared" si="0"/>
        <v>2</v>
      </c>
      <c r="O10" s="103" t="str">
        <f t="shared" si="1"/>
        <v>Home &amp; Living</v>
      </c>
      <c r="P10">
        <f t="shared" si="2"/>
        <v>2</v>
      </c>
    </row>
    <row r="11" spans="1:16" x14ac:dyDescent="0.25">
      <c r="A11" s="127" t="str">
        <f>Werte!J10</f>
        <v>Hoodies</v>
      </c>
      <c r="B11" s="101">
        <f>COUNTIFS(Liste!H1:'Liste'!H2502,"&lt;="&amp;VALUE("31.1.2016"),Liste!H1:'Liste'!H2502,"&gt;="&amp;VALUE("1.1.2016"),Liste!F1:'Liste'!F2502,A11)</f>
        <v>2</v>
      </c>
      <c r="C11" s="101">
        <f>COUNTIFS(Liste!H1:'Liste'!H2502,"&lt;="&amp;VALUE("29.2.2016"),Liste!H1:'Liste'!H2502,"&gt;="&amp;VALUE("1.2.2016"),Liste!F1:'Liste'!F2502,A11)</f>
        <v>1</v>
      </c>
      <c r="D11" s="101">
        <f>COUNTIFS(Liste!H1:'Liste'!H2502,"&lt;="&amp;VALUE("31.3.2016"),Liste!H1:'Liste'!H2502,"&gt;="&amp;VALUE("1.3.2016"),Liste!F1:'Liste'!F2502,A11)</f>
        <v>0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>
        <f t="shared" si="0"/>
        <v>3</v>
      </c>
      <c r="O11" s="103" t="str">
        <f t="shared" si="1"/>
        <v>Hoodies</v>
      </c>
      <c r="P11">
        <f t="shared" si="2"/>
        <v>3</v>
      </c>
    </row>
    <row r="12" spans="1:16" x14ac:dyDescent="0.25">
      <c r="A12" s="127" t="str">
        <f>Werte!J11</f>
        <v>Jacken - Rest</v>
      </c>
      <c r="B12" s="101">
        <f>COUNTIFS(Liste!H1:'Liste'!H2502,"&lt;="&amp;VALUE("31.1.2016"),Liste!H1:'Liste'!H2502,"&gt;="&amp;VALUE("1.1.2016"),Liste!F1:'Liste'!F2502,A12)</f>
        <v>5</v>
      </c>
      <c r="C12" s="101">
        <f>COUNTIFS(Liste!H1:'Liste'!H2502,"&lt;="&amp;VALUE("29.2.2016"),Liste!H1:'Liste'!H2502,"&gt;="&amp;VALUE("1.2.2016"),Liste!F1:'Liste'!F2502,A12)</f>
        <v>5</v>
      </c>
      <c r="D12" s="101">
        <f>COUNTIFS(Liste!H1:'Liste'!H2502,"&lt;="&amp;VALUE("31.3.2016"),Liste!H1:'Liste'!H2502,"&gt;="&amp;VALUE("1.3.2016"),Liste!F1:'Liste'!F2502,A12)</f>
        <v>1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>
        <f t="shared" si="0"/>
        <v>11</v>
      </c>
      <c r="O12" s="103" t="str">
        <f t="shared" si="1"/>
        <v>Jacken - Rest</v>
      </c>
      <c r="P12">
        <f t="shared" si="2"/>
        <v>11</v>
      </c>
    </row>
    <row r="13" spans="1:16" x14ac:dyDescent="0.25">
      <c r="A13" s="127" t="str">
        <f>Werte!J12</f>
        <v>Poloshirts</v>
      </c>
      <c r="B13" s="101">
        <f>COUNTIFS(Liste!H1:'Liste'!H2502,"&lt;="&amp;VALUE("31.1.2016"),Liste!H1:'Liste'!H2502,"&gt;="&amp;VALUE("1.1.2016"),Liste!F1:'Liste'!F2502,A13)</f>
        <v>6</v>
      </c>
      <c r="C13" s="101">
        <f>COUNTIFS(Liste!H1:'Liste'!H2502,"&lt;="&amp;VALUE("29.2.2016"),Liste!H1:'Liste'!H2502,"&gt;="&amp;VALUE("1.2.2016"),Liste!F1:'Liste'!F2502,A13)</f>
        <v>6</v>
      </c>
      <c r="D13" s="101">
        <f>COUNTIFS(Liste!H1:'Liste'!H2502,"&lt;="&amp;VALUE("31.3.2016"),Liste!H1:'Liste'!H2502,"&gt;="&amp;VALUE("1.3.2016"),Liste!F1:'Liste'!F2502,A13)</f>
        <v>1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>
        <f t="shared" si="0"/>
        <v>13</v>
      </c>
      <c r="O13" s="103" t="str">
        <f t="shared" si="1"/>
        <v>Poloshirts</v>
      </c>
      <c r="P13">
        <f t="shared" si="2"/>
        <v>13</v>
      </c>
    </row>
    <row r="14" spans="1:16" x14ac:dyDescent="0.25">
      <c r="A14" s="127" t="str">
        <f>Werte!J13</f>
        <v>Präsente</v>
      </c>
      <c r="B14" s="101">
        <f>COUNTIFS(Liste!H1:'Liste'!H2502,"&lt;="&amp;VALUE("31.1.2016"),Liste!H1:'Liste'!H2502,"&gt;="&amp;VALUE("1.1.2016"),Liste!F1:'Liste'!F2502,A14)</f>
        <v>0</v>
      </c>
      <c r="C14" s="101">
        <f>COUNTIFS(Liste!H1:'Liste'!H2502,"&lt;="&amp;VALUE("29.2.2016"),Liste!H1:'Liste'!H2502,"&gt;="&amp;VALUE("1.2.2016"),Liste!F1:'Liste'!F2502,A14)</f>
        <v>1</v>
      </c>
      <c r="D14" s="101">
        <f>COUNTIFS(Liste!H1:'Liste'!H2502,"&lt;="&amp;VALUE("31.3.2016"),Liste!H1:'Liste'!H2502,"&gt;="&amp;VALUE("1.3.2016"),Liste!F1:'Liste'!F2502,A14)</f>
        <v>0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>
        <f t="shared" si="0"/>
        <v>1</v>
      </c>
      <c r="O14" s="103" t="str">
        <f t="shared" si="1"/>
        <v>Präsente</v>
      </c>
      <c r="P14">
        <f t="shared" si="2"/>
        <v>1</v>
      </c>
    </row>
    <row r="15" spans="1:16" x14ac:dyDescent="0.25">
      <c r="A15" s="127" t="str">
        <f>Werte!J14</f>
        <v>Rucksäcke</v>
      </c>
      <c r="B15" s="101">
        <f>COUNTIFS(Liste!H1:'Liste'!H2502,"&lt;="&amp;VALUE("31.1.2016"),Liste!H1:'Liste'!H2502,"&gt;="&amp;VALUE("1.1.2016"),Liste!F1:'Liste'!F2502,A15)</f>
        <v>0</v>
      </c>
      <c r="C15" s="101">
        <f>COUNTIFS(Liste!H1:'Liste'!H2502,"&lt;="&amp;VALUE("29.2.2016"),Liste!H1:'Liste'!H2502,"&gt;="&amp;VALUE("1.2.2016"),Liste!F1:'Liste'!F2502,A15)</f>
        <v>0</v>
      </c>
      <c r="D15" s="101">
        <f>COUNTIFS(Liste!H1:'Liste'!H2502,"&lt;="&amp;VALUE("31.3.2016"),Liste!H1:'Liste'!H2502,"&gt;="&amp;VALUE("1.3.2016"),Liste!F1:'Liste'!F2502,A15)</f>
        <v>0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>
        <f t="shared" si="0"/>
        <v>0</v>
      </c>
      <c r="O15" s="103" t="str">
        <f t="shared" si="1"/>
        <v>Rucksäcke</v>
      </c>
      <c r="P15">
        <f t="shared" si="2"/>
        <v>0</v>
      </c>
    </row>
    <row r="16" spans="1:16" x14ac:dyDescent="0.25">
      <c r="A16" s="127" t="str">
        <f>Werte!J15</f>
        <v>Schirme</v>
      </c>
      <c r="B16" s="101">
        <f>COUNTIFS(Liste!H1:'Liste'!H2502,"&lt;="&amp;VALUE("31.1.2016"),Liste!H1:'Liste'!H2502,"&gt;="&amp;VALUE("1.1.2016"),Liste!F1:'Liste'!F2502,A16)</f>
        <v>0</v>
      </c>
      <c r="C16" s="101">
        <f>COUNTIFS(Liste!H1:'Liste'!H2502,"&lt;="&amp;VALUE("29.2.2016"),Liste!H1:'Liste'!H2502,"&gt;="&amp;VALUE("1.2.2016"),Liste!F1:'Liste'!F2502,A16)</f>
        <v>1</v>
      </c>
      <c r="D16" s="101">
        <f>COUNTIFS(Liste!H1:'Liste'!H2502,"&lt;="&amp;VALUE("31.3.2016"),Liste!H1:'Liste'!H2502,"&gt;="&amp;VALUE("1.3.2016"),Liste!F1:'Liste'!F2502,A16)</f>
        <v>0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>
        <f t="shared" si="0"/>
        <v>1</v>
      </c>
      <c r="O16" s="103" t="str">
        <f t="shared" si="1"/>
        <v>Schirme</v>
      </c>
      <c r="P16">
        <f t="shared" si="2"/>
        <v>1</v>
      </c>
    </row>
    <row r="17" spans="1:16" x14ac:dyDescent="0.25">
      <c r="A17" s="127" t="str">
        <f>Werte!J16</f>
        <v>Schlüsselanhänger</v>
      </c>
      <c r="B17" s="101">
        <f>COUNTIFS(Liste!H1:'Liste'!H2502,"&lt;="&amp;VALUE("31.1.2016"),Liste!H1:'Liste'!H2502,"&gt;="&amp;VALUE("1.1.2016"),Liste!F1:'Liste'!F2502,A17)</f>
        <v>1</v>
      </c>
      <c r="C17" s="101">
        <f>COUNTIFS(Liste!H1:'Liste'!H2502,"&lt;="&amp;VALUE("29.2.2016"),Liste!H1:'Liste'!H2502,"&gt;="&amp;VALUE("1.2.2016"),Liste!F1:'Liste'!F2502,A17)</f>
        <v>0</v>
      </c>
      <c r="D17" s="101">
        <f>COUNTIFS(Liste!H1:'Liste'!H2502,"&lt;="&amp;VALUE("31.3.2016"),Liste!H1:'Liste'!H2502,"&gt;="&amp;VALUE("1.3.2016"),Liste!F1:'Liste'!F2502,A17)</f>
        <v>0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>
        <f t="shared" si="0"/>
        <v>1</v>
      </c>
      <c r="O17" s="103" t="str">
        <f t="shared" si="1"/>
        <v>Schlüsselanhänger</v>
      </c>
      <c r="P17">
        <f t="shared" si="2"/>
        <v>1</v>
      </c>
    </row>
    <row r="18" spans="1:16" x14ac:dyDescent="0.25">
      <c r="A18" s="127" t="str">
        <f>Werte!J17</f>
        <v>Schreibgeräte</v>
      </c>
      <c r="B18" s="101">
        <f>COUNTIFS(Liste!H1:'Liste'!H2502,"&lt;="&amp;VALUE("31.1.2016"),Liste!H1:'Liste'!H2502,"&gt;="&amp;VALUE("1.1.2016"),Liste!F1:'Liste'!F2502,A18)</f>
        <v>5</v>
      </c>
      <c r="C18" s="101">
        <f>COUNTIFS(Liste!H1:'Liste'!H2502,"&lt;="&amp;VALUE("29.2.2016"),Liste!H1:'Liste'!H2502,"&gt;="&amp;VALUE("1.2.2016"),Liste!F1:'Liste'!F2502,A18)</f>
        <v>1</v>
      </c>
      <c r="D18" s="101">
        <f>COUNTIFS(Liste!H1:'Liste'!H2502,"&lt;="&amp;VALUE("31.3.2016"),Liste!H1:'Liste'!H2502,"&gt;="&amp;VALUE("1.3.2016"),Liste!F1:'Liste'!F2502,A18)</f>
        <v>4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>
        <f t="shared" si="0"/>
        <v>10</v>
      </c>
      <c r="O18" s="103" t="str">
        <f t="shared" si="1"/>
        <v>Schreibgeräte</v>
      </c>
      <c r="P18">
        <f t="shared" si="2"/>
        <v>10</v>
      </c>
    </row>
    <row r="19" spans="1:16" x14ac:dyDescent="0.25">
      <c r="A19" s="127" t="str">
        <f>Werte!J18</f>
        <v>Softshelljacken</v>
      </c>
      <c r="B19" s="101">
        <f>COUNTIFS(Liste!H1:'Liste'!H2502,"&lt;="&amp;VALUE("31.1.2016"),Liste!H1:'Liste'!H2502,"&gt;="&amp;VALUE("1.1.2016"),Liste!F1:'Liste'!F2502,A19)</f>
        <v>15</v>
      </c>
      <c r="C19" s="101">
        <f>COUNTIFS(Liste!H1:'Liste'!H2502,"&lt;="&amp;VALUE("29.2.2016"),Liste!H1:'Liste'!H2502,"&gt;="&amp;VALUE("1.2.2016"),Liste!F1:'Liste'!F2502,A19)</f>
        <v>14</v>
      </c>
      <c r="D19" s="101">
        <f>COUNTIFS(Liste!H1:'Liste'!H2502,"&lt;="&amp;VALUE("31.3.2016"),Liste!H1:'Liste'!H2502,"&gt;="&amp;VALUE("1.3.2016"),Liste!F1:'Liste'!F2502,A19)</f>
        <v>9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>
        <f t="shared" si="0"/>
        <v>38</v>
      </c>
      <c r="O19" s="103" t="str">
        <f t="shared" si="1"/>
        <v>Softshelljacken</v>
      </c>
      <c r="P19">
        <f t="shared" si="2"/>
        <v>38</v>
      </c>
    </row>
    <row r="20" spans="1:16" x14ac:dyDescent="0.25">
      <c r="A20" s="127" t="str">
        <f>Werte!J19</f>
        <v>Sonnenbrillen</v>
      </c>
      <c r="B20" s="101">
        <f>COUNTIFS(Liste!H1:'Liste'!H2502,"&lt;="&amp;VALUE("31.1.2016"),Liste!H1:'Liste'!H2502,"&gt;="&amp;VALUE("1.1.2016"),Liste!F1:'Liste'!F2502,A20)</f>
        <v>0</v>
      </c>
      <c r="C20" s="101">
        <f>COUNTIFS(Liste!H1:'Liste'!H2502,"&lt;="&amp;VALUE("29.2.2016"),Liste!H1:'Liste'!H2502,"&gt;="&amp;VALUE("1.2.2016"),Liste!F1:'Liste'!F2502,A20)</f>
        <v>0</v>
      </c>
      <c r="D20" s="101">
        <f>COUNTIFS(Liste!H1:'Liste'!H2502,"&lt;="&amp;VALUE("31.3.2016"),Liste!H1:'Liste'!H2502,"&gt;="&amp;VALUE("1.3.2016"),Liste!F1:'Liste'!F2502,A20)</f>
        <v>1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>
        <f t="shared" si="0"/>
        <v>1</v>
      </c>
      <c r="O20" s="103" t="str">
        <f t="shared" si="1"/>
        <v>Sonnenbrillen</v>
      </c>
      <c r="P20">
        <f t="shared" si="2"/>
        <v>1</v>
      </c>
    </row>
    <row r="21" spans="1:16" x14ac:dyDescent="0.25">
      <c r="A21" s="127" t="str">
        <f>Werte!J20</f>
        <v>Sweatshirts</v>
      </c>
      <c r="B21" s="101">
        <f>COUNTIFS(Liste!H1:'Liste'!H2502,"&lt;="&amp;VALUE("31.1.2016"),Liste!H1:'Liste'!H2502,"&gt;="&amp;VALUE("1.1.2016"),Liste!F1:'Liste'!F2502,A21)</f>
        <v>4</v>
      </c>
      <c r="C21" s="101">
        <f>COUNTIFS(Liste!H1:'Liste'!H2502,"&lt;="&amp;VALUE("29.2.2016"),Liste!H1:'Liste'!H2502,"&gt;="&amp;VALUE("1.2.2016"),Liste!F1:'Liste'!F2502,A21)</f>
        <v>0</v>
      </c>
      <c r="D21" s="101">
        <f>COUNTIFS(Liste!H1:'Liste'!H2502,"&lt;="&amp;VALUE("31.3.2016"),Liste!H1:'Liste'!H2502,"&gt;="&amp;VALUE("1.3.2016"),Liste!F1:'Liste'!F2502,A21)</f>
        <v>0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>
        <f t="shared" si="0"/>
        <v>4</v>
      </c>
      <c r="O21" s="103" t="str">
        <f t="shared" si="1"/>
        <v>Sweatshirts</v>
      </c>
      <c r="P21">
        <f t="shared" si="2"/>
        <v>4</v>
      </c>
    </row>
    <row r="22" spans="1:16" x14ac:dyDescent="0.25">
      <c r="A22" s="127" t="str">
        <f>Werte!J21</f>
        <v>Taschen</v>
      </c>
      <c r="B22" s="101">
        <f>COUNTIFS(Liste!H1:'Liste'!H2502,"&lt;="&amp;VALUE("31.1.2016"),Liste!H1:'Liste'!H2502,"&gt;="&amp;VALUE("1.1.2016"),Liste!F1:'Liste'!F2502,A22)</f>
        <v>4</v>
      </c>
      <c r="C22" s="101">
        <f>COUNTIFS(Liste!H1:'Liste'!H2502,"&lt;="&amp;VALUE("29.2.2016"),Liste!H1:'Liste'!H2502,"&gt;="&amp;VALUE("1.2.2016"),Liste!F1:'Liste'!F2502,A22)</f>
        <v>1</v>
      </c>
      <c r="D22" s="101">
        <f>COUNTIFS(Liste!H1:'Liste'!H2502,"&lt;="&amp;VALUE("31.3.2016"),Liste!H1:'Liste'!H2502,"&gt;="&amp;VALUE("1.3.2016"),Liste!F1:'Liste'!F2502,A22)</f>
        <v>0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>
        <f t="shared" si="0"/>
        <v>5</v>
      </c>
      <c r="O22" s="103" t="str">
        <f t="shared" si="1"/>
        <v>Taschen</v>
      </c>
      <c r="P22">
        <f t="shared" si="2"/>
        <v>5</v>
      </c>
    </row>
    <row r="23" spans="1:16" x14ac:dyDescent="0.25">
      <c r="A23" s="127" t="str">
        <f>Werte!J22</f>
        <v>Taschenlampen</v>
      </c>
      <c r="B23" s="101">
        <f>COUNTIFS(Liste!H1:'Liste'!H2502,"&lt;="&amp;VALUE("31.1.2016"),Liste!H1:'Liste'!H2502,"&gt;="&amp;VALUE("1.1.2016"),Liste!F1:'Liste'!F2502,A23)</f>
        <v>0</v>
      </c>
      <c r="C23" s="101">
        <f>COUNTIFS(Liste!H1:'Liste'!H2502,"&lt;="&amp;VALUE("29.2.2016"),Liste!H1:'Liste'!H2502,"&gt;="&amp;VALUE("1.2.2016"),Liste!F1:'Liste'!F2502,A23)</f>
        <v>0</v>
      </c>
      <c r="D23" s="101">
        <f>COUNTIFS(Liste!H1:'Liste'!H2502,"&lt;="&amp;VALUE("31.3.2016"),Liste!H1:'Liste'!H2502,"&gt;="&amp;VALUE("1.3.2016"),Liste!F1:'Liste'!F2502,A23)</f>
        <v>0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>
        <f t="shared" si="0"/>
        <v>0</v>
      </c>
      <c r="O23" s="103" t="str">
        <f t="shared" si="1"/>
        <v>Taschenlampen</v>
      </c>
      <c r="P23">
        <f t="shared" si="2"/>
        <v>0</v>
      </c>
    </row>
    <row r="24" spans="1:16" x14ac:dyDescent="0.25">
      <c r="A24" s="127" t="str">
        <f>Werte!J23</f>
        <v>Technik</v>
      </c>
      <c r="B24" s="101">
        <f>COUNTIFS(Liste!H1:'Liste'!H2502,"&lt;="&amp;VALUE("31.1.2016"),Liste!H1:'Liste'!H2502,"&gt;="&amp;VALUE("1.1.2016"),Liste!F1:'Liste'!F2502,A24)</f>
        <v>0</v>
      </c>
      <c r="C24" s="101">
        <f>COUNTIFS(Liste!H1:'Liste'!H2502,"&lt;="&amp;VALUE("29.2.2016"),Liste!H1:'Liste'!H2502,"&gt;="&amp;VALUE("1.2.2016"),Liste!F1:'Liste'!F2502,A24)</f>
        <v>0</v>
      </c>
      <c r="D24" s="101">
        <f>COUNTIFS(Liste!H1:'Liste'!H2502,"&lt;="&amp;VALUE("31.3.2016"),Liste!H1:'Liste'!H2502,"&gt;="&amp;VALUE("1.3.2016"),Liste!F1:'Liste'!F2502,A24)</f>
        <v>0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>
        <f t="shared" si="0"/>
        <v>0</v>
      </c>
      <c r="O24" s="103" t="str">
        <f t="shared" si="1"/>
        <v>Technik</v>
      </c>
      <c r="P24">
        <f t="shared" si="2"/>
        <v>0</v>
      </c>
    </row>
    <row r="25" spans="1:16" x14ac:dyDescent="0.25">
      <c r="A25" s="127" t="str">
        <f>Werte!J24</f>
        <v>Tools</v>
      </c>
      <c r="B25" s="101">
        <f>COUNTIFS(Liste!H1:'Liste'!H2502,"&lt;="&amp;VALUE("31.1.2016"),Liste!H1:'Liste'!H2502,"&gt;="&amp;VALUE("1.1.2016"),Liste!F1:'Liste'!F2502,A25)</f>
        <v>0</v>
      </c>
      <c r="C25" s="101">
        <f>COUNTIFS(Liste!H1:'Liste'!H2502,"&lt;="&amp;VALUE("29.2.2016"),Liste!H1:'Liste'!H2502,"&gt;="&amp;VALUE("1.2.2016"),Liste!F1:'Liste'!F2502,A25)</f>
        <v>0</v>
      </c>
      <c r="D25" s="101">
        <f>COUNTIFS(Liste!H1:'Liste'!H2502,"&lt;="&amp;VALUE("31.3.2016"),Liste!H1:'Liste'!H2502,"&gt;="&amp;VALUE("1.3.2016"),Liste!F1:'Liste'!F2502,A25)</f>
        <v>0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>
        <f t="shared" si="0"/>
        <v>0</v>
      </c>
      <c r="O25" s="103" t="str">
        <f t="shared" si="1"/>
        <v>Tools</v>
      </c>
      <c r="P25">
        <f t="shared" si="2"/>
        <v>0</v>
      </c>
    </row>
    <row r="26" spans="1:16" x14ac:dyDescent="0.25">
      <c r="A26" s="127" t="str">
        <f>Werte!J25</f>
        <v>Trinkgefäße</v>
      </c>
      <c r="B26" s="101">
        <f>COUNTIFS(Liste!H1:'Liste'!H2502,"&lt;="&amp;VALUE("31.1.2016"),Liste!H1:'Liste'!H2502,"&gt;="&amp;VALUE("1.1.2016"),Liste!F1:'Liste'!F2502,A26)</f>
        <v>0</v>
      </c>
      <c r="C26" s="101">
        <f>COUNTIFS(Liste!H1:'Liste'!H2502,"&lt;="&amp;VALUE("29.2.2016"),Liste!H1:'Liste'!H2502,"&gt;="&amp;VALUE("1.2.2016"),Liste!F1:'Liste'!F2502,A26)</f>
        <v>0</v>
      </c>
      <c r="D26" s="101">
        <f>COUNTIFS(Liste!H1:'Liste'!H2502,"&lt;="&amp;VALUE("31.3.2016"),Liste!H1:'Liste'!H2502,"&gt;="&amp;VALUE("1.3.2016"),Liste!F1:'Liste'!F2502,A26)</f>
        <v>0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>
        <f t="shared" si="0"/>
        <v>0</v>
      </c>
      <c r="O26" s="103" t="str">
        <f t="shared" si="1"/>
        <v>Trinkgefäße</v>
      </c>
      <c r="P26">
        <f t="shared" si="2"/>
        <v>0</v>
      </c>
    </row>
    <row r="27" spans="1:16" x14ac:dyDescent="0.25">
      <c r="A27" s="127" t="str">
        <f>Werte!J26</f>
        <v>T-Shirts</v>
      </c>
      <c r="B27" s="101">
        <f>COUNTIFS(Liste!H1:'Liste'!H2502,"&lt;="&amp;VALUE("31.1.2016"),Liste!H1:'Liste'!H2502,"&gt;="&amp;VALUE("1.1.2016"),Liste!F1:'Liste'!F2502,A27)</f>
        <v>4</v>
      </c>
      <c r="C27" s="101">
        <f>COUNTIFS(Liste!H1:'Liste'!H2502,"&lt;="&amp;VALUE("29.2.2016"),Liste!H1:'Liste'!H2502,"&gt;="&amp;VALUE("1.2.2016"),Liste!F1:'Liste'!F2502,A27)</f>
        <v>2</v>
      </c>
      <c r="D27" s="101">
        <f>COUNTIFS(Liste!H1:'Liste'!H2502,"&lt;="&amp;VALUE("31.3.2016"),Liste!H1:'Liste'!H2502,"&gt;="&amp;VALUE("1.3.2016"),Liste!F1:'Liste'!F2502,A27)</f>
        <v>3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>
        <f t="shared" si="0"/>
        <v>9</v>
      </c>
      <c r="O27" s="103" t="str">
        <f t="shared" si="1"/>
        <v>T-Shirts</v>
      </c>
      <c r="P27">
        <f t="shared" si="2"/>
        <v>9</v>
      </c>
    </row>
    <row r="28" spans="1:16" x14ac:dyDescent="0.25">
      <c r="A28" s="127" t="str">
        <f>Werte!J27</f>
        <v>Wellness</v>
      </c>
      <c r="B28" s="101">
        <f>COUNTIFS(Liste!H1:'Liste'!H2502,"&lt;="&amp;VALUE("31.1.2016"),Liste!H1:'Liste'!H2502,"&gt;="&amp;VALUE("1.1.2016"),Liste!F1:'Liste'!F2502,A28)</f>
        <v>0</v>
      </c>
      <c r="C28" s="101">
        <f>COUNTIFS(Liste!H1:'Liste'!H2502,"&lt;="&amp;VALUE("29.2.2016"),Liste!H1:'Liste'!H2502,"&gt;="&amp;VALUE("1.2.2016"),Liste!F1:'Liste'!F2502,A28)</f>
        <v>0</v>
      </c>
      <c r="D28" s="101">
        <f>COUNTIFS(Liste!H1:'Liste'!H2502,"&lt;="&amp;VALUE("31.3.2016"),Liste!H1:'Liste'!H2502,"&gt;="&amp;VALUE("1.3.2016"),Liste!F1:'Liste'!F2502,A28)</f>
        <v>0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>
        <f t="shared" si="0"/>
        <v>0</v>
      </c>
      <c r="O28" s="103" t="str">
        <f t="shared" si="1"/>
        <v>Wellness</v>
      </c>
      <c r="P28">
        <f t="shared" si="2"/>
        <v>0</v>
      </c>
    </row>
    <row r="29" spans="1:16" x14ac:dyDescent="0.25">
      <c r="A29" s="127" t="str">
        <f>Werte!J28</f>
        <v>Caps</v>
      </c>
      <c r="B29" s="101">
        <f>COUNTIFS(Liste!H1:'Liste'!H2502,"&lt;="&amp;VALUE("31.1.2016"),Liste!H1:'Liste'!H2502,"&gt;="&amp;VALUE("1.1.2016"),Liste!F1:'Liste'!F2502,A29)</f>
        <v>0</v>
      </c>
      <c r="C29" s="101">
        <f>COUNTIFS(Liste!H1:'Liste'!H2502,"&lt;="&amp;VALUE("29.2.2016"),Liste!H1:'Liste'!H2502,"&gt;="&amp;VALUE("1.2.2016"),Liste!F1:'Liste'!F2502,A29)</f>
        <v>0</v>
      </c>
      <c r="D29" s="101">
        <f>COUNTIFS(Liste!H1:'Liste'!H2502,"&lt;="&amp;VALUE("31.3.2016"),Liste!H1:'Liste'!H2502,"&gt;="&amp;VALUE("1.3.2016"),Liste!F1:'Liste'!F2502,A29)</f>
        <v>0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>
        <f t="shared" si="0"/>
        <v>0</v>
      </c>
      <c r="O29" s="103" t="str">
        <f t="shared" si="1"/>
        <v>Caps</v>
      </c>
      <c r="P29">
        <f t="shared" si="2"/>
        <v>0</v>
      </c>
    </row>
    <row r="30" spans="1:16" x14ac:dyDescent="0.25">
      <c r="A30" s="127" t="str">
        <f>Werte!J29</f>
        <v>Schals &amp; Accessoires</v>
      </c>
      <c r="B30" s="101">
        <f>COUNTIFS(Liste!H1:'Liste'!H2502,"&lt;="&amp;VALUE("31.1.2016"),Liste!H1:'Liste'!H2502,"&gt;="&amp;VALUE("1.1.2016"),Liste!F1:'Liste'!F2502,A30)</f>
        <v>2</v>
      </c>
      <c r="C30" s="101">
        <f>COUNTIFS(Liste!H1:'Liste'!H2502,"&lt;="&amp;VALUE("29.2.2016"),Liste!H1:'Liste'!H2502,"&gt;="&amp;VALUE("1.2.2016"),Liste!F1:'Liste'!F2502,A30)</f>
        <v>0</v>
      </c>
      <c r="D30" s="101">
        <f>COUNTIFS(Liste!H1:'Liste'!H2502,"&lt;="&amp;VALUE("31.3.2016"),Liste!H1:'Liste'!H2502,"&gt;="&amp;VALUE("1.3.2016"),Liste!F1:'Liste'!F2502,A30)</f>
        <v>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>
        <f t="shared" si="0"/>
        <v>2</v>
      </c>
      <c r="O30" s="103" t="str">
        <f t="shared" si="1"/>
        <v>Schals &amp; Accessoires</v>
      </c>
      <c r="P30">
        <f t="shared" si="2"/>
        <v>2</v>
      </c>
    </row>
    <row r="31" spans="1:16" x14ac:dyDescent="0.25">
      <c r="A31" s="127" t="str">
        <f>Werte!J30</f>
        <v>Textilien generell</v>
      </c>
      <c r="B31" s="101">
        <f>COUNTIFS(Liste!H1:'Liste'!H2502,"&lt;="&amp;VALUE("31.1.2016"),Liste!H1:'Liste'!H2502,"&gt;="&amp;VALUE("1.1.2016"),Liste!F1:'Liste'!F2502,A31)</f>
        <v>0</v>
      </c>
      <c r="C31" s="101">
        <f>COUNTIFS(Liste!H1:'Liste'!H2502,"&lt;="&amp;VALUE("29.2.2016"),Liste!H1:'Liste'!H2502,"&gt;="&amp;VALUE("1.2.2016"),Liste!F1:'Liste'!F2502,A31)</f>
        <v>0</v>
      </c>
      <c r="D31" s="101">
        <f>COUNTIFS(Liste!H1:'Liste'!H2502,"&lt;="&amp;VALUE("31.3.2016"),Liste!H1:'Liste'!H2502,"&gt;="&amp;VALUE("1.3.2016"),Liste!F1:'Liste'!F2502,A31)</f>
        <v>2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>
        <f t="shared" si="0"/>
        <v>2</v>
      </c>
      <c r="O31" s="103" t="str">
        <f t="shared" si="1"/>
        <v>Textilien generell</v>
      </c>
      <c r="P31">
        <f t="shared" si="2"/>
        <v>2</v>
      </c>
    </row>
    <row r="32" spans="1:16" ht="15.75" thickBot="1" x14ac:dyDescent="0.3">
      <c r="A32" s="139" t="str">
        <f>Werte!J31</f>
        <v>Sonstiges</v>
      </c>
      <c r="B32" s="141">
        <f>COUNTIFS(Liste!H1:'Liste'!H2502,"&lt;="&amp;VALUE("31.1.2016"),Liste!H1:'Liste'!H2502,"&gt;="&amp;VALUE("1.1.2016"),Liste!F1:'Liste'!F2502,A32)</f>
        <v>4</v>
      </c>
      <c r="C32" s="141">
        <f>COUNTIFS(Liste!H1:'Liste'!H2502,"&lt;="&amp;VALUE("29.2.2016"),Liste!H1:'Liste'!H2502,"&gt;="&amp;VALUE("1.2.2016"),Liste!F1:'Liste'!F2502,A32)</f>
        <v>1</v>
      </c>
      <c r="D32" s="141">
        <f>COUNTIFS(Liste!H1:'Liste'!H2502,"&lt;="&amp;VALUE("29.2.2016"),Liste!H1:'Liste'!H2502,"&gt;="&amp;VALUE("1.2.2016"),Liste!F1:'Liste'!F2502,A32)</f>
        <v>1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>
        <f t="shared" si="0"/>
        <v>6</v>
      </c>
      <c r="O32" s="142" t="str">
        <f t="shared" si="1"/>
        <v>Sonstiges</v>
      </c>
      <c r="P32">
        <f t="shared" si="2"/>
        <v>6</v>
      </c>
    </row>
    <row r="33" spans="1:16" ht="15.75" thickBot="1" x14ac:dyDescent="0.3">
      <c r="A33" s="176" t="s">
        <v>119</v>
      </c>
      <c r="B33" s="177">
        <f>SUM(B4:B32)</f>
        <v>72</v>
      </c>
      <c r="C33" s="177">
        <f>SUM(C4:C32)</f>
        <v>44</v>
      </c>
      <c r="D33" s="177">
        <f>SUM(D4:D32)</f>
        <v>29</v>
      </c>
      <c r="E33" s="177"/>
      <c r="F33" s="177"/>
      <c r="G33" s="177"/>
      <c r="H33" s="177"/>
      <c r="I33" s="177"/>
      <c r="J33" s="177"/>
      <c r="K33" s="177"/>
      <c r="L33" s="177"/>
      <c r="M33" s="177"/>
      <c r="N33" s="177">
        <f>SUM(N4:N31)</f>
        <v>139</v>
      </c>
      <c r="O33" s="178" t="s">
        <v>119</v>
      </c>
      <c r="P33">
        <f>SUM(P4:P32)</f>
        <v>145</v>
      </c>
    </row>
    <row r="71" spans="1:15" ht="15.75" thickBot="1" x14ac:dyDescent="0.3"/>
    <row r="72" spans="1:15" ht="15.75" thickBot="1" x14ac:dyDescent="0.3">
      <c r="A72" s="170"/>
      <c r="B72" s="166" t="s">
        <v>374</v>
      </c>
      <c r="C72" s="164" t="s">
        <v>375</v>
      </c>
      <c r="D72" s="164" t="s">
        <v>376</v>
      </c>
      <c r="E72" s="164" t="s">
        <v>404</v>
      </c>
      <c r="F72" s="164" t="s">
        <v>405</v>
      </c>
      <c r="G72" s="164" t="s">
        <v>406</v>
      </c>
      <c r="H72" s="164" t="s">
        <v>368</v>
      </c>
      <c r="I72" s="164" t="s">
        <v>369</v>
      </c>
      <c r="J72" s="164" t="s">
        <v>370</v>
      </c>
      <c r="K72" s="164" t="s">
        <v>371</v>
      </c>
      <c r="L72" s="164" t="s">
        <v>372</v>
      </c>
      <c r="M72" s="171" t="s">
        <v>373</v>
      </c>
      <c r="N72" s="163" t="s">
        <v>119</v>
      </c>
      <c r="O72" s="165"/>
    </row>
    <row r="73" spans="1:15" ht="15.75" thickBot="1" x14ac:dyDescent="0.3">
      <c r="A73" s="185" t="s">
        <v>119</v>
      </c>
      <c r="B73" s="186">
        <f t="shared" ref="B73:N73" si="3">SUM(B74:B77)</f>
        <v>25</v>
      </c>
      <c r="C73" s="187">
        <f t="shared" si="3"/>
        <v>24</v>
      </c>
      <c r="D73" s="187">
        <f t="shared" si="3"/>
        <v>11</v>
      </c>
      <c r="E73" s="187">
        <f t="shared" si="3"/>
        <v>0</v>
      </c>
      <c r="F73" s="187">
        <f t="shared" si="3"/>
        <v>0</v>
      </c>
      <c r="G73" s="187">
        <f t="shared" si="3"/>
        <v>0</v>
      </c>
      <c r="H73" s="187">
        <f t="shared" si="3"/>
        <v>0</v>
      </c>
      <c r="I73" s="187">
        <f t="shared" si="3"/>
        <v>0</v>
      </c>
      <c r="J73" s="187">
        <f t="shared" si="3"/>
        <v>0</v>
      </c>
      <c r="K73" s="187">
        <f t="shared" si="3"/>
        <v>0</v>
      </c>
      <c r="L73" s="187">
        <f t="shared" si="3"/>
        <v>0</v>
      </c>
      <c r="M73" s="188">
        <f t="shared" si="3"/>
        <v>0</v>
      </c>
      <c r="N73" s="183">
        <f t="shared" si="3"/>
        <v>60</v>
      </c>
      <c r="O73" s="184" t="s">
        <v>119</v>
      </c>
    </row>
    <row r="74" spans="1:15" x14ac:dyDescent="0.25">
      <c r="A74" s="179" t="str">
        <f>A7</f>
        <v>Fleecejacken</v>
      </c>
      <c r="B74" s="167">
        <f t="shared" ref="B74:O74" si="4">B7</f>
        <v>3</v>
      </c>
      <c r="C74" s="161">
        <f t="shared" si="4"/>
        <v>4</v>
      </c>
      <c r="D74" s="161">
        <f t="shared" si="4"/>
        <v>1</v>
      </c>
      <c r="E74" s="161">
        <f t="shared" si="4"/>
        <v>0</v>
      </c>
      <c r="F74" s="161">
        <f t="shared" si="4"/>
        <v>0</v>
      </c>
      <c r="G74" s="161">
        <f t="shared" si="4"/>
        <v>0</v>
      </c>
      <c r="H74" s="161">
        <f t="shared" si="4"/>
        <v>0</v>
      </c>
      <c r="I74" s="161">
        <f t="shared" si="4"/>
        <v>0</v>
      </c>
      <c r="J74" s="161">
        <f t="shared" si="4"/>
        <v>0</v>
      </c>
      <c r="K74" s="161">
        <f t="shared" si="4"/>
        <v>0</v>
      </c>
      <c r="L74" s="161">
        <f t="shared" si="4"/>
        <v>0</v>
      </c>
      <c r="M74" s="172">
        <f t="shared" si="4"/>
        <v>0</v>
      </c>
      <c r="N74" s="160">
        <f t="shared" si="4"/>
        <v>8</v>
      </c>
      <c r="O74" s="162" t="str">
        <f t="shared" si="4"/>
        <v>Fleecejacken</v>
      </c>
    </row>
    <row r="75" spans="1:15" x14ac:dyDescent="0.25">
      <c r="A75" s="180" t="str">
        <f>A11</f>
        <v>Hoodies</v>
      </c>
      <c r="B75" s="168">
        <f t="shared" ref="B75:O75" si="5">B11</f>
        <v>2</v>
      </c>
      <c r="C75" s="101">
        <f t="shared" si="5"/>
        <v>1</v>
      </c>
      <c r="D75" s="101">
        <f t="shared" si="5"/>
        <v>0</v>
      </c>
      <c r="E75" s="101">
        <f t="shared" si="5"/>
        <v>0</v>
      </c>
      <c r="F75" s="101">
        <f t="shared" si="5"/>
        <v>0</v>
      </c>
      <c r="G75" s="101">
        <f t="shared" si="5"/>
        <v>0</v>
      </c>
      <c r="H75" s="101">
        <f t="shared" si="5"/>
        <v>0</v>
      </c>
      <c r="I75" s="101">
        <f t="shared" si="5"/>
        <v>0</v>
      </c>
      <c r="J75" s="101">
        <f t="shared" si="5"/>
        <v>0</v>
      </c>
      <c r="K75" s="101">
        <f t="shared" si="5"/>
        <v>0</v>
      </c>
      <c r="L75" s="101">
        <f t="shared" si="5"/>
        <v>0</v>
      </c>
      <c r="M75" s="173">
        <f t="shared" si="5"/>
        <v>0</v>
      </c>
      <c r="N75" s="156">
        <f t="shared" si="5"/>
        <v>3</v>
      </c>
      <c r="O75" s="103" t="str">
        <f t="shared" si="5"/>
        <v>Hoodies</v>
      </c>
    </row>
    <row r="76" spans="1:15" x14ac:dyDescent="0.25">
      <c r="A76" s="180" t="str">
        <f>A12</f>
        <v>Jacken - Rest</v>
      </c>
      <c r="B76" s="168">
        <f t="shared" ref="B76:O76" si="6">B12</f>
        <v>5</v>
      </c>
      <c r="C76" s="101">
        <f t="shared" si="6"/>
        <v>5</v>
      </c>
      <c r="D76" s="101">
        <f t="shared" si="6"/>
        <v>1</v>
      </c>
      <c r="E76" s="101">
        <f t="shared" si="6"/>
        <v>0</v>
      </c>
      <c r="F76" s="101">
        <f t="shared" si="6"/>
        <v>0</v>
      </c>
      <c r="G76" s="101">
        <f t="shared" si="6"/>
        <v>0</v>
      </c>
      <c r="H76" s="101">
        <f t="shared" si="6"/>
        <v>0</v>
      </c>
      <c r="I76" s="101">
        <f t="shared" si="6"/>
        <v>0</v>
      </c>
      <c r="J76" s="101">
        <f t="shared" si="6"/>
        <v>0</v>
      </c>
      <c r="K76" s="101">
        <f t="shared" si="6"/>
        <v>0</v>
      </c>
      <c r="L76" s="101">
        <f t="shared" si="6"/>
        <v>0</v>
      </c>
      <c r="M76" s="173">
        <f t="shared" si="6"/>
        <v>0</v>
      </c>
      <c r="N76" s="156">
        <f t="shared" si="6"/>
        <v>11</v>
      </c>
      <c r="O76" s="103" t="str">
        <f t="shared" si="6"/>
        <v>Jacken - Rest</v>
      </c>
    </row>
    <row r="77" spans="1:15" ht="15.75" thickBot="1" x14ac:dyDescent="0.3">
      <c r="A77" s="189" t="str">
        <f>A19</f>
        <v>Softshelljacken</v>
      </c>
      <c r="B77" s="169">
        <f t="shared" ref="B77:O77" si="7">B19</f>
        <v>15</v>
      </c>
      <c r="C77" s="158">
        <f t="shared" si="7"/>
        <v>14</v>
      </c>
      <c r="D77" s="158">
        <f t="shared" si="7"/>
        <v>9</v>
      </c>
      <c r="E77" s="158">
        <f t="shared" si="7"/>
        <v>0</v>
      </c>
      <c r="F77" s="158">
        <f t="shared" si="7"/>
        <v>0</v>
      </c>
      <c r="G77" s="158">
        <f t="shared" si="7"/>
        <v>0</v>
      </c>
      <c r="H77" s="158">
        <f t="shared" si="7"/>
        <v>0</v>
      </c>
      <c r="I77" s="158">
        <f t="shared" si="7"/>
        <v>0</v>
      </c>
      <c r="J77" s="158">
        <f t="shared" si="7"/>
        <v>0</v>
      </c>
      <c r="K77" s="158">
        <f t="shared" si="7"/>
        <v>0</v>
      </c>
      <c r="L77" s="158">
        <f t="shared" si="7"/>
        <v>0</v>
      </c>
      <c r="M77" s="174">
        <f t="shared" si="7"/>
        <v>0</v>
      </c>
      <c r="N77" s="157">
        <f t="shared" si="7"/>
        <v>38</v>
      </c>
      <c r="O77" s="159" t="str">
        <f t="shared" si="7"/>
        <v>Softshelljacken</v>
      </c>
    </row>
    <row r="93" spans="1:15" ht="15.75" thickBot="1" x14ac:dyDescent="0.3"/>
    <row r="94" spans="1:15" ht="15.75" thickBot="1" x14ac:dyDescent="0.3">
      <c r="A94" s="163"/>
      <c r="B94" s="164" t="s">
        <v>374</v>
      </c>
      <c r="C94" s="164" t="s">
        <v>375</v>
      </c>
      <c r="D94" s="164" t="s">
        <v>376</v>
      </c>
      <c r="E94" s="164" t="s">
        <v>404</v>
      </c>
      <c r="F94" s="164" t="s">
        <v>405</v>
      </c>
      <c r="G94" s="164" t="s">
        <v>406</v>
      </c>
      <c r="H94" s="164" t="s">
        <v>368</v>
      </c>
      <c r="I94" s="164" t="s">
        <v>369</v>
      </c>
      <c r="J94" s="164" t="s">
        <v>370</v>
      </c>
      <c r="K94" s="164" t="s">
        <v>371</v>
      </c>
      <c r="L94" s="164" t="s">
        <v>372</v>
      </c>
      <c r="M94" s="164" t="s">
        <v>373</v>
      </c>
      <c r="N94" s="164" t="s">
        <v>119</v>
      </c>
      <c r="O94" s="165"/>
    </row>
    <row r="95" spans="1:15" ht="15.75" thickBot="1" x14ac:dyDescent="0.3">
      <c r="A95" s="183" t="s">
        <v>119</v>
      </c>
      <c r="B95" s="187">
        <f t="shared" ref="B95:N95" si="8">SUM(B96:B105)</f>
        <v>44</v>
      </c>
      <c r="C95" s="187">
        <f t="shared" si="8"/>
        <v>33</v>
      </c>
      <c r="D95" s="187">
        <f t="shared" si="8"/>
        <v>15</v>
      </c>
      <c r="E95" s="187">
        <f t="shared" si="8"/>
        <v>0</v>
      </c>
      <c r="F95" s="187">
        <f t="shared" si="8"/>
        <v>0</v>
      </c>
      <c r="G95" s="187">
        <f t="shared" si="8"/>
        <v>0</v>
      </c>
      <c r="H95" s="187">
        <f t="shared" si="8"/>
        <v>0</v>
      </c>
      <c r="I95" s="187">
        <f t="shared" si="8"/>
        <v>0</v>
      </c>
      <c r="J95" s="187">
        <f t="shared" si="8"/>
        <v>0</v>
      </c>
      <c r="K95" s="187">
        <f t="shared" si="8"/>
        <v>0</v>
      </c>
      <c r="L95" s="187">
        <f t="shared" si="8"/>
        <v>0</v>
      </c>
      <c r="M95" s="187">
        <f t="shared" si="8"/>
        <v>0</v>
      </c>
      <c r="N95" s="187">
        <f t="shared" si="8"/>
        <v>92</v>
      </c>
      <c r="O95" s="184" t="s">
        <v>119</v>
      </c>
    </row>
    <row r="96" spans="1:15" x14ac:dyDescent="0.25">
      <c r="A96" s="181" t="str">
        <f>A7</f>
        <v>Fleecejacken</v>
      </c>
      <c r="B96" s="161">
        <f t="shared" ref="B96:O96" si="9">B7</f>
        <v>3</v>
      </c>
      <c r="C96" s="161">
        <f t="shared" si="9"/>
        <v>4</v>
      </c>
      <c r="D96" s="161">
        <f t="shared" si="9"/>
        <v>1</v>
      </c>
      <c r="E96" s="161">
        <f t="shared" si="9"/>
        <v>0</v>
      </c>
      <c r="F96" s="161">
        <f t="shared" si="9"/>
        <v>0</v>
      </c>
      <c r="G96" s="161">
        <f t="shared" si="9"/>
        <v>0</v>
      </c>
      <c r="H96" s="161">
        <f t="shared" si="9"/>
        <v>0</v>
      </c>
      <c r="I96" s="161">
        <f t="shared" si="9"/>
        <v>0</v>
      </c>
      <c r="J96" s="161">
        <f t="shared" si="9"/>
        <v>0</v>
      </c>
      <c r="K96" s="161">
        <f t="shared" si="9"/>
        <v>0</v>
      </c>
      <c r="L96" s="161">
        <f t="shared" si="9"/>
        <v>0</v>
      </c>
      <c r="M96" s="161">
        <f t="shared" si="9"/>
        <v>0</v>
      </c>
      <c r="N96" s="161">
        <f>N7</f>
        <v>8</v>
      </c>
      <c r="O96" s="162" t="str">
        <f t="shared" si="9"/>
        <v>Fleecejacken</v>
      </c>
    </row>
    <row r="97" spans="1:15" x14ac:dyDescent="0.25">
      <c r="A97" s="127" t="str">
        <f>A11</f>
        <v>Hoodies</v>
      </c>
      <c r="B97" s="101">
        <f t="shared" ref="B97:O97" si="10">B11</f>
        <v>2</v>
      </c>
      <c r="C97" s="101">
        <f t="shared" si="10"/>
        <v>1</v>
      </c>
      <c r="D97" s="101">
        <f t="shared" si="10"/>
        <v>0</v>
      </c>
      <c r="E97" s="101">
        <f t="shared" si="10"/>
        <v>0</v>
      </c>
      <c r="F97" s="101">
        <f t="shared" si="10"/>
        <v>0</v>
      </c>
      <c r="G97" s="101">
        <f t="shared" si="10"/>
        <v>0</v>
      </c>
      <c r="H97" s="101">
        <f t="shared" si="10"/>
        <v>0</v>
      </c>
      <c r="I97" s="101">
        <f t="shared" si="10"/>
        <v>0</v>
      </c>
      <c r="J97" s="101">
        <f t="shared" si="10"/>
        <v>0</v>
      </c>
      <c r="K97" s="101">
        <f t="shared" si="10"/>
        <v>0</v>
      </c>
      <c r="L97" s="101">
        <f t="shared" si="10"/>
        <v>0</v>
      </c>
      <c r="M97" s="101">
        <f t="shared" si="10"/>
        <v>0</v>
      </c>
      <c r="N97" s="101">
        <f t="shared" si="10"/>
        <v>3</v>
      </c>
      <c r="O97" s="103" t="str">
        <f t="shared" si="10"/>
        <v>Hoodies</v>
      </c>
    </row>
    <row r="98" spans="1:15" x14ac:dyDescent="0.25">
      <c r="A98" s="127" t="str">
        <f>A12</f>
        <v>Jacken - Rest</v>
      </c>
      <c r="B98" s="101">
        <f t="shared" ref="B98:O98" si="11">B12</f>
        <v>5</v>
      </c>
      <c r="C98" s="101">
        <f t="shared" si="11"/>
        <v>5</v>
      </c>
      <c r="D98" s="101">
        <f t="shared" si="11"/>
        <v>1</v>
      </c>
      <c r="E98" s="101">
        <f t="shared" si="11"/>
        <v>0</v>
      </c>
      <c r="F98" s="101">
        <f t="shared" si="11"/>
        <v>0</v>
      </c>
      <c r="G98" s="101">
        <f t="shared" si="11"/>
        <v>0</v>
      </c>
      <c r="H98" s="101">
        <f t="shared" si="11"/>
        <v>0</v>
      </c>
      <c r="I98" s="101">
        <f t="shared" si="11"/>
        <v>0</v>
      </c>
      <c r="J98" s="101">
        <f t="shared" si="11"/>
        <v>0</v>
      </c>
      <c r="K98" s="101">
        <f t="shared" si="11"/>
        <v>0</v>
      </c>
      <c r="L98" s="101">
        <f t="shared" si="11"/>
        <v>0</v>
      </c>
      <c r="M98" s="101">
        <f t="shared" si="11"/>
        <v>0</v>
      </c>
      <c r="N98" s="101">
        <f t="shared" si="11"/>
        <v>11</v>
      </c>
      <c r="O98" s="103" t="str">
        <f t="shared" si="11"/>
        <v>Jacken - Rest</v>
      </c>
    </row>
    <row r="99" spans="1:15" x14ac:dyDescent="0.25">
      <c r="A99" s="127" t="str">
        <f>A19</f>
        <v>Softshelljacken</v>
      </c>
      <c r="B99" s="101">
        <f t="shared" ref="B99:O99" si="12">B19</f>
        <v>15</v>
      </c>
      <c r="C99" s="101">
        <f t="shared" si="12"/>
        <v>14</v>
      </c>
      <c r="D99" s="101">
        <f t="shared" si="12"/>
        <v>9</v>
      </c>
      <c r="E99" s="101">
        <f t="shared" si="12"/>
        <v>0</v>
      </c>
      <c r="F99" s="101">
        <f t="shared" si="12"/>
        <v>0</v>
      </c>
      <c r="G99" s="101">
        <f t="shared" si="12"/>
        <v>0</v>
      </c>
      <c r="H99" s="101">
        <f t="shared" si="12"/>
        <v>0</v>
      </c>
      <c r="I99" s="101">
        <f t="shared" si="12"/>
        <v>0</v>
      </c>
      <c r="J99" s="101">
        <f t="shared" si="12"/>
        <v>0</v>
      </c>
      <c r="K99" s="101">
        <f t="shared" si="12"/>
        <v>0</v>
      </c>
      <c r="L99" s="101">
        <f t="shared" si="12"/>
        <v>0</v>
      </c>
      <c r="M99" s="101">
        <f t="shared" si="12"/>
        <v>0</v>
      </c>
      <c r="N99" s="101">
        <f t="shared" si="12"/>
        <v>38</v>
      </c>
      <c r="O99" s="103" t="str">
        <f t="shared" si="12"/>
        <v>Softshelljacken</v>
      </c>
    </row>
    <row r="100" spans="1:15" x14ac:dyDescent="0.25">
      <c r="A100" s="127" t="str">
        <f>A9</f>
        <v>Hemden</v>
      </c>
      <c r="B100" s="101">
        <f t="shared" ref="B100:O100" si="13">B9</f>
        <v>3</v>
      </c>
      <c r="C100" s="101">
        <f t="shared" si="13"/>
        <v>1</v>
      </c>
      <c r="D100" s="101">
        <f t="shared" si="13"/>
        <v>0</v>
      </c>
      <c r="E100" s="101">
        <f t="shared" si="13"/>
        <v>0</v>
      </c>
      <c r="F100" s="101">
        <f t="shared" si="13"/>
        <v>0</v>
      </c>
      <c r="G100" s="101">
        <f t="shared" si="13"/>
        <v>0</v>
      </c>
      <c r="H100" s="101">
        <f t="shared" si="13"/>
        <v>0</v>
      </c>
      <c r="I100" s="101">
        <f t="shared" si="13"/>
        <v>0</v>
      </c>
      <c r="J100" s="101">
        <f t="shared" si="13"/>
        <v>0</v>
      </c>
      <c r="K100" s="101">
        <f t="shared" si="13"/>
        <v>0</v>
      </c>
      <c r="L100" s="101">
        <f t="shared" si="13"/>
        <v>0</v>
      </c>
      <c r="M100" s="101">
        <f t="shared" si="13"/>
        <v>0</v>
      </c>
      <c r="N100" s="101">
        <f t="shared" si="13"/>
        <v>4</v>
      </c>
      <c r="O100" s="103" t="str">
        <f t="shared" si="13"/>
        <v>Hemden</v>
      </c>
    </row>
    <row r="101" spans="1:15" x14ac:dyDescent="0.25">
      <c r="A101" s="127" t="str">
        <f>A13</f>
        <v>Poloshirts</v>
      </c>
      <c r="B101" s="101">
        <f t="shared" ref="B101:O101" si="14">B13</f>
        <v>6</v>
      </c>
      <c r="C101" s="101">
        <f t="shared" si="14"/>
        <v>6</v>
      </c>
      <c r="D101" s="101">
        <f t="shared" si="14"/>
        <v>1</v>
      </c>
      <c r="E101" s="101">
        <f t="shared" si="14"/>
        <v>0</v>
      </c>
      <c r="F101" s="101">
        <f t="shared" si="14"/>
        <v>0</v>
      </c>
      <c r="G101" s="101">
        <f t="shared" si="14"/>
        <v>0</v>
      </c>
      <c r="H101" s="101">
        <f t="shared" si="14"/>
        <v>0</v>
      </c>
      <c r="I101" s="101">
        <f t="shared" si="14"/>
        <v>0</v>
      </c>
      <c r="J101" s="101">
        <f t="shared" si="14"/>
        <v>0</v>
      </c>
      <c r="K101" s="101">
        <f t="shared" si="14"/>
        <v>0</v>
      </c>
      <c r="L101" s="101">
        <f t="shared" si="14"/>
        <v>0</v>
      </c>
      <c r="M101" s="101">
        <f t="shared" si="14"/>
        <v>0</v>
      </c>
      <c r="N101" s="101">
        <f t="shared" si="14"/>
        <v>13</v>
      </c>
      <c r="O101" s="103" t="str">
        <f t="shared" si="14"/>
        <v>Poloshirts</v>
      </c>
    </row>
    <row r="102" spans="1:15" x14ac:dyDescent="0.25">
      <c r="A102" s="127" t="str">
        <f>A21</f>
        <v>Sweatshirts</v>
      </c>
      <c r="B102" s="101">
        <f t="shared" ref="B102:O102" si="15">B21</f>
        <v>4</v>
      </c>
      <c r="C102" s="101">
        <f t="shared" si="15"/>
        <v>0</v>
      </c>
      <c r="D102" s="101">
        <f t="shared" si="15"/>
        <v>0</v>
      </c>
      <c r="E102" s="101">
        <f t="shared" si="15"/>
        <v>0</v>
      </c>
      <c r="F102" s="101">
        <f t="shared" si="15"/>
        <v>0</v>
      </c>
      <c r="G102" s="101">
        <f t="shared" si="15"/>
        <v>0</v>
      </c>
      <c r="H102" s="101">
        <f t="shared" si="15"/>
        <v>0</v>
      </c>
      <c r="I102" s="101">
        <f t="shared" si="15"/>
        <v>0</v>
      </c>
      <c r="J102" s="101">
        <f t="shared" si="15"/>
        <v>0</v>
      </c>
      <c r="K102" s="101">
        <f t="shared" si="15"/>
        <v>0</v>
      </c>
      <c r="L102" s="101">
        <f t="shared" si="15"/>
        <v>0</v>
      </c>
      <c r="M102" s="101">
        <f t="shared" si="15"/>
        <v>0</v>
      </c>
      <c r="N102" s="101">
        <f t="shared" si="15"/>
        <v>4</v>
      </c>
      <c r="O102" s="103" t="str">
        <f t="shared" si="15"/>
        <v>Sweatshirts</v>
      </c>
    </row>
    <row r="103" spans="1:15" x14ac:dyDescent="0.25">
      <c r="A103" s="127" t="str">
        <f>A27</f>
        <v>T-Shirts</v>
      </c>
      <c r="B103" s="101">
        <f t="shared" ref="B103:O103" si="16">B27</f>
        <v>4</v>
      </c>
      <c r="C103" s="101">
        <f t="shared" si="16"/>
        <v>2</v>
      </c>
      <c r="D103" s="101">
        <f t="shared" si="16"/>
        <v>3</v>
      </c>
      <c r="E103" s="101">
        <f t="shared" si="16"/>
        <v>0</v>
      </c>
      <c r="F103" s="101">
        <f t="shared" si="16"/>
        <v>0</v>
      </c>
      <c r="G103" s="101">
        <f t="shared" si="16"/>
        <v>0</v>
      </c>
      <c r="H103" s="101">
        <f t="shared" si="16"/>
        <v>0</v>
      </c>
      <c r="I103" s="101">
        <f t="shared" si="16"/>
        <v>0</v>
      </c>
      <c r="J103" s="101">
        <f t="shared" si="16"/>
        <v>0</v>
      </c>
      <c r="K103" s="101">
        <f t="shared" si="16"/>
        <v>0</v>
      </c>
      <c r="L103" s="101">
        <f t="shared" si="16"/>
        <v>0</v>
      </c>
      <c r="M103" s="101">
        <f t="shared" si="16"/>
        <v>0</v>
      </c>
      <c r="N103" s="101">
        <f t="shared" si="16"/>
        <v>9</v>
      </c>
      <c r="O103" s="103" t="str">
        <f t="shared" si="16"/>
        <v>T-Shirts</v>
      </c>
    </row>
    <row r="104" spans="1:15" x14ac:dyDescent="0.25">
      <c r="A104" s="127" t="str">
        <f>A29</f>
        <v>Caps</v>
      </c>
      <c r="B104" s="101">
        <f t="shared" ref="B104:O104" si="17">B29</f>
        <v>0</v>
      </c>
      <c r="C104" s="101">
        <f t="shared" si="17"/>
        <v>0</v>
      </c>
      <c r="D104" s="101">
        <f t="shared" si="17"/>
        <v>0</v>
      </c>
      <c r="E104" s="101">
        <f t="shared" si="17"/>
        <v>0</v>
      </c>
      <c r="F104" s="101">
        <f t="shared" si="17"/>
        <v>0</v>
      </c>
      <c r="G104" s="101">
        <f t="shared" si="17"/>
        <v>0</v>
      </c>
      <c r="H104" s="101">
        <f t="shared" si="17"/>
        <v>0</v>
      </c>
      <c r="I104" s="101">
        <f t="shared" si="17"/>
        <v>0</v>
      </c>
      <c r="J104" s="101">
        <f t="shared" si="17"/>
        <v>0</v>
      </c>
      <c r="K104" s="101">
        <f t="shared" si="17"/>
        <v>0</v>
      </c>
      <c r="L104" s="101">
        <f t="shared" si="17"/>
        <v>0</v>
      </c>
      <c r="M104" s="101">
        <f t="shared" si="17"/>
        <v>0</v>
      </c>
      <c r="N104" s="101">
        <f t="shared" si="17"/>
        <v>0</v>
      </c>
      <c r="O104" s="103" t="str">
        <f t="shared" si="17"/>
        <v>Caps</v>
      </c>
    </row>
    <row r="105" spans="1:15" ht="15.75" thickBot="1" x14ac:dyDescent="0.3">
      <c r="A105" s="182" t="str">
        <f>A30</f>
        <v>Schals &amp; Accessoires</v>
      </c>
      <c r="B105" s="158">
        <f t="shared" ref="B105:O105" si="18">B30</f>
        <v>2</v>
      </c>
      <c r="C105" s="158">
        <f t="shared" si="18"/>
        <v>0</v>
      </c>
      <c r="D105" s="158">
        <f t="shared" si="18"/>
        <v>0</v>
      </c>
      <c r="E105" s="158">
        <f t="shared" si="18"/>
        <v>0</v>
      </c>
      <c r="F105" s="158">
        <f t="shared" si="18"/>
        <v>0</v>
      </c>
      <c r="G105" s="158">
        <f t="shared" si="18"/>
        <v>0</v>
      </c>
      <c r="H105" s="158">
        <f t="shared" si="18"/>
        <v>0</v>
      </c>
      <c r="I105" s="158">
        <f t="shared" si="18"/>
        <v>0</v>
      </c>
      <c r="J105" s="158">
        <f t="shared" si="18"/>
        <v>0</v>
      </c>
      <c r="K105" s="158">
        <f t="shared" si="18"/>
        <v>0</v>
      </c>
      <c r="L105" s="158">
        <f t="shared" si="18"/>
        <v>0</v>
      </c>
      <c r="M105" s="158">
        <f t="shared" si="18"/>
        <v>0</v>
      </c>
      <c r="N105" s="158">
        <f t="shared" si="18"/>
        <v>2</v>
      </c>
      <c r="O105" s="159" t="str">
        <f t="shared" si="18"/>
        <v>Schals &amp; Accessoires</v>
      </c>
    </row>
  </sheetData>
  <sheetProtection algorithmName="SHA-512" hashValue="cO78nIhYpuLq+QnyyhbxYsy2IgMygAJrBH43nbGl85oI8QEy0Ih+wepp47HfF2Y9HnWb+21Dcy0eMtW3FWkO1w==" saltValue="B1N+p/AvYJBM4ACqJTPRMg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workbookViewId="0">
      <selection activeCell="Q17" sqref="Q17"/>
    </sheetView>
  </sheetViews>
  <sheetFormatPr baseColWidth="10" defaultRowHeight="15" x14ac:dyDescent="0.25"/>
  <cols>
    <col min="1" max="1" width="18.140625" customWidth="1"/>
    <col min="15" max="15" width="16.140625" customWidth="1"/>
  </cols>
  <sheetData>
    <row r="2" spans="1:16" ht="15.75" thickBot="1" x14ac:dyDescent="0.3"/>
    <row r="3" spans="1:16" x14ac:dyDescent="0.25">
      <c r="A3" s="155" t="s">
        <v>409</v>
      </c>
      <c r="B3" s="116" t="s">
        <v>374</v>
      </c>
      <c r="C3" s="116" t="s">
        <v>375</v>
      </c>
      <c r="D3" s="116" t="s">
        <v>376</v>
      </c>
      <c r="E3" s="116" t="s">
        <v>404</v>
      </c>
      <c r="F3" s="116" t="s">
        <v>405</v>
      </c>
      <c r="G3" s="116" t="s">
        <v>406</v>
      </c>
      <c r="H3" s="116" t="s">
        <v>368</v>
      </c>
      <c r="I3" s="116" t="s">
        <v>369</v>
      </c>
      <c r="J3" s="116" t="s">
        <v>370</v>
      </c>
      <c r="K3" s="116" t="s">
        <v>371</v>
      </c>
      <c r="L3" s="116" t="s">
        <v>372</v>
      </c>
      <c r="M3" s="116" t="s">
        <v>373</v>
      </c>
      <c r="N3" s="116" t="s">
        <v>119</v>
      </c>
      <c r="O3" s="117"/>
    </row>
    <row r="4" spans="1:16" x14ac:dyDescent="0.25">
      <c r="A4" s="195" t="s">
        <v>407</v>
      </c>
      <c r="B4" s="101">
        <f>COUNTIFS(Liste!H1:'Liste'!H2502,"&lt;="&amp;VALUE("31.1.2016"),Liste!H1:'Liste'!H2502,"&gt;="&amp;VALUE("1.1.2016"),Liste!C1:'Liste'!C2502,"NK")</f>
        <v>54</v>
      </c>
      <c r="C4" s="101">
        <f>COUNTIFS(Liste!H1:'Liste'!H2502,"&lt;="&amp;VALUE("29.2.2016"),Liste!H1:'Liste'!H2502,"&gt;="&amp;VALUE("1.2.2016"),Liste!C1:'Liste'!C2502,"NK")</f>
        <v>35</v>
      </c>
      <c r="D4" s="101">
        <f>COUNTIFS(Liste!H1:'Liste'!H2502,"&lt;="&amp;VALUE("31.3.2016"),Liste!H1:'Liste'!H2502,"&gt;="&amp;VALUE("1.3.2016"),Liste!C1:'Liste'!C2502,"NK")</f>
        <v>17</v>
      </c>
      <c r="E4" s="101"/>
      <c r="F4" s="101"/>
      <c r="G4" s="101"/>
      <c r="H4" s="101"/>
      <c r="I4" s="101"/>
      <c r="J4" s="101"/>
      <c r="K4" s="101"/>
      <c r="L4" s="101"/>
      <c r="M4" s="101"/>
      <c r="N4" s="101">
        <f>SUM(B4:M4)</f>
        <v>106</v>
      </c>
      <c r="O4" s="197" t="str">
        <f>A4</f>
        <v>Neukunden</v>
      </c>
      <c r="P4">
        <f>N4</f>
        <v>106</v>
      </c>
    </row>
    <row r="5" spans="1:16" ht="15.75" thickBot="1" x14ac:dyDescent="0.3">
      <c r="A5" s="196" t="s">
        <v>408</v>
      </c>
      <c r="B5" s="141">
        <f>COUNTIFS(Liste!H1:'Liste'!H2502,"&lt;="&amp;VALUE("31.1.2016"),Liste!H1:'Liste'!H2502,"&gt;="&amp;VALUE("1.1.2016"),Liste!C1:'Liste'!C2502,"BK")</f>
        <v>18</v>
      </c>
      <c r="C5" s="141">
        <f>COUNTIFS(Liste!H1:'Liste'!H2502,"&lt;="&amp;VALUE("29.2.2016"),Liste!H1:'Liste'!H2502,"&gt;="&amp;VALUE("1.2.2016"),Liste!C1:'Liste'!C2502,"BK")</f>
        <v>9</v>
      </c>
      <c r="D5" s="141">
        <f>COUNTIFS(Liste!H1:'Liste'!H2502,"&lt;="&amp;VALUE("31.3.2016"),Liste!H1:'Liste'!H2502,"&gt;="&amp;VALUE("1.3.2016"),Liste!C1:'Liste'!C2502,"BK")</f>
        <v>11</v>
      </c>
      <c r="E5" s="141"/>
      <c r="F5" s="141"/>
      <c r="G5" s="141"/>
      <c r="H5" s="141"/>
      <c r="I5" s="141"/>
      <c r="J5" s="141"/>
      <c r="K5" s="141"/>
      <c r="L5" s="141"/>
      <c r="M5" s="141"/>
      <c r="N5" s="141">
        <f>SUM(B5:M5)</f>
        <v>38</v>
      </c>
      <c r="O5" s="198" t="str">
        <f>A5</f>
        <v>Bestandskunden</v>
      </c>
      <c r="P5">
        <f>N5</f>
        <v>38</v>
      </c>
    </row>
    <row r="6" spans="1:16" ht="15.75" thickBot="1" x14ac:dyDescent="0.3">
      <c r="A6" s="192" t="s">
        <v>119</v>
      </c>
      <c r="B6" s="193">
        <f>SUM(B4:B5)</f>
        <v>72</v>
      </c>
      <c r="C6" s="193">
        <f t="shared" ref="C6:D6" si="0">SUM(C4:C5)</f>
        <v>44</v>
      </c>
      <c r="D6" s="193">
        <f t="shared" si="0"/>
        <v>28</v>
      </c>
      <c r="E6" s="193"/>
      <c r="F6" s="193"/>
      <c r="G6" s="193"/>
      <c r="H6" s="193"/>
      <c r="I6" s="193"/>
      <c r="J6" s="193"/>
      <c r="K6" s="193"/>
      <c r="L6" s="193"/>
      <c r="M6" s="193"/>
      <c r="N6" s="193">
        <f>SUM(N4:N5)</f>
        <v>144</v>
      </c>
      <c r="O6" s="194" t="str">
        <f>A6</f>
        <v>Gesamt</v>
      </c>
      <c r="P6">
        <f>N6</f>
        <v>144</v>
      </c>
    </row>
    <row r="7" spans="1:16" ht="15.75" thickBot="1" x14ac:dyDescent="0.3"/>
    <row r="8" spans="1:16" x14ac:dyDescent="0.25">
      <c r="A8" s="190" t="s">
        <v>410</v>
      </c>
      <c r="B8" s="126">
        <f>COUNTIFS(Liste!H1:'Liste'!H2502,"&lt;="&amp;VALUE("31.1.2016"),Liste!H1:'Liste'!H2502,"&gt;="&amp;VALUE("1.1.2016"),Liste!C1:'Liste'!C2502,"")</f>
        <v>0</v>
      </c>
      <c r="C8" s="126">
        <f>COUNTIFS(Liste!H1:'Liste'!H2502,"&lt;="&amp;VALUE("29.2.2016"),Liste!H1:'Liste'!H2502,"&gt;="&amp;VALUE("1.2.2016"),Liste!C1:'Liste'!C2502,"")</f>
        <v>0</v>
      </c>
      <c r="D8" s="126">
        <f>COUNTIFS(Liste!H1:'Liste'!H2502,"&lt;="&amp;VALUE("31.3.2016"),Liste!H1:'Liste'!H2502,"&gt;="&amp;VALUE("1.3.2016"),Liste!C1:'Liste'!C2502,"")</f>
        <v>0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02"/>
    </row>
    <row r="9" spans="1:16" ht="15.75" thickBot="1" x14ac:dyDescent="0.3">
      <c r="A9" s="191" t="s">
        <v>411</v>
      </c>
      <c r="B9" s="158">
        <f>SUM(B6,B8)</f>
        <v>72</v>
      </c>
      <c r="C9" s="158">
        <f t="shared" ref="C9:D9" si="1">SUM(C6,C8)</f>
        <v>44</v>
      </c>
      <c r="D9" s="158">
        <f t="shared" si="1"/>
        <v>28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</row>
  </sheetData>
  <sheetProtection algorithmName="SHA-512" hashValue="/dJocxA5OZtVxj+XWcpp1UinrFKary210azN+o6Dlhdt6U12n9hmzqTq8PTecOWIPjb5jcfxYdKKbGLAhbkwQw==" saltValue="gTErBZlby5cwvbiEsjvNug==" spinCount="100000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Liste</vt:lpstr>
      <vt:lpstr>Werte</vt:lpstr>
      <vt:lpstr>Abrechnung</vt:lpstr>
      <vt:lpstr>Stat</vt:lpstr>
      <vt:lpstr>Sort</vt:lpstr>
      <vt:lpstr>NK-BK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Stadler</dc:creator>
  <cp:lastModifiedBy>Harry</cp:lastModifiedBy>
  <dcterms:created xsi:type="dcterms:W3CDTF">2015-07-06T19:41:02Z</dcterms:created>
  <dcterms:modified xsi:type="dcterms:W3CDTF">2016-03-16T18:12:07Z</dcterms:modified>
</cp:coreProperties>
</file>